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 activeTab="1"/>
  </bookViews>
  <sheets>
    <sheet name="Moving average" sheetId="1" r:id="rId1"/>
    <sheet name="Multiplicative trend" sheetId="4" r:id="rId2"/>
    <sheet name="Additive trend" sheetId="5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base">'Multiplicative trend'!$B$2</definedName>
    <definedName name="baseadd">'Additive trend'!$B$2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50000</definedName>
    <definedName name="RiskNumSimulations" hidden="1">11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2" hidden="1">'Additive trend'!$B$2:$B$3,'Additive trend'!$B$5:$B$16</definedName>
    <definedName name="solver_adj" localSheetId="1" hidden="1">'Multiplicative trend'!$B$2:$B$3,'Multiplicative trend'!$B$5:$B$16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2</definedName>
    <definedName name="solver_eng" localSheetId="2" hidden="1">1</definedName>
    <definedName name="solver_eng" localSheetId="1" hidden="1">1</definedName>
    <definedName name="solver_est" localSheetId="2" hidden="1">1</definedName>
    <definedName name="solver_est" localSheetId="1" hidden="1">1</definedName>
    <definedName name="solver_itr" localSheetId="2" hidden="1">2147483647</definedName>
    <definedName name="solver_itr" localSheetId="1" hidden="1">2147483647</definedName>
    <definedName name="solver_lhs1" localSheetId="2" hidden="1">'Additive trend'!$B$18</definedName>
    <definedName name="solver_lhs1" localSheetId="1" hidden="1">'Multiplicative trend'!$B$18</definedName>
    <definedName name="solver_lhs2" localSheetId="1" hidden="1">'Multiplicative trend'!$B$5:$B$16</definedName>
    <definedName name="solver_lhs3" localSheetId="1" hidden="1">'Multiplicative trend'!$B$2</definedName>
    <definedName name="solver_lhs4" localSheetId="1" hidden="1">'Multiplicative trend'!$B$3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0.075</definedName>
    <definedName name="solver_mrt" localSheetId="1" hidden="1">0.075</definedName>
    <definedName name="solver_msl" localSheetId="2" hidden="1">2</definedName>
    <definedName name="solver_msl" localSheetId="1" hidden="1">1</definedName>
    <definedName name="solver_neg" localSheetId="2" hidden="1">2</definedName>
    <definedName name="solver_neg" localSheetId="1" hidden="1">1</definedName>
    <definedName name="solver_nod" localSheetId="2" hidden="1">2147483647</definedName>
    <definedName name="solver_nod" localSheetId="1" hidden="1">2147483647</definedName>
    <definedName name="solver_num" localSheetId="2" hidden="1">1</definedName>
    <definedName name="solver_num" localSheetId="1" hidden="1">4</definedName>
    <definedName name="solver_nwt" localSheetId="2" hidden="1">1</definedName>
    <definedName name="solver_nwt" localSheetId="1" hidden="1">1</definedName>
    <definedName name="solver_opt" localSheetId="2" hidden="1">'Additive trend'!$K$6</definedName>
    <definedName name="solver_opt" localSheetId="1" hidden="1">'Multiplicative trend'!$J$7</definedName>
    <definedName name="solver_pre" localSheetId="2" hidden="1">0.000001</definedName>
    <definedName name="solver_pre" localSheetId="1" hidden="1">0.000001</definedName>
    <definedName name="solver_rbv" localSheetId="2" hidden="1">1</definedName>
    <definedName name="solver_rbv" localSheetId="1" hidden="1">1</definedName>
    <definedName name="solver_rel1" localSheetId="2" hidden="1">2</definedName>
    <definedName name="solver_rel1" localSheetId="1" hidden="1">2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hs1" localSheetId="2" hidden="1">0</definedName>
    <definedName name="solver_rhs1" localSheetId="1" hidden="1">1</definedName>
    <definedName name="solver_rhs2" localSheetId="1" hidden="1">3</definedName>
    <definedName name="solver_rhs3" localSheetId="1" hidden="1">100</definedName>
    <definedName name="solver_rhs4" localSheetId="1" hidden="1">2</definedName>
    <definedName name="solver_rlx" localSheetId="2" hidden="1">2</definedName>
    <definedName name="solver_rlx" localSheetId="1" hidden="1">2</definedName>
    <definedName name="solver_rsd" localSheetId="2" hidden="1">0</definedName>
    <definedName name="solver_rsd" localSheetId="1" hidden="1">0</definedName>
    <definedName name="solver_scl" localSheetId="2" hidden="1">1</definedName>
    <definedName name="solver_scl" localSheetId="1" hidden="1">1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</definedName>
    <definedName name="solver_tim" localSheetId="2" hidden="1">2147483647</definedName>
    <definedName name="solver_tim" localSheetId="1" hidden="1">2147483647</definedName>
    <definedName name="solver_tol" localSheetId="2" hidden="1">0.01</definedName>
    <definedName name="solver_tol" localSheetId="1" hidden="1">0.01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  <definedName name="solver_ver" localSheetId="2" hidden="1">3</definedName>
    <definedName name="solver_ver" localSheetId="1" hidden="1">3</definedName>
    <definedName name="trend" localSheetId="2">'Additive trend'!$B$3</definedName>
    <definedName name="trend">'Multiplicative trend'!$B$3</definedName>
    <definedName name="trendadd">'Additive trend'!$B$3</definedName>
  </definedNames>
  <calcPr calcId="162913"/>
</workbook>
</file>

<file path=xl/calcChain.xml><?xml version="1.0" encoding="utf-8"?>
<calcChain xmlns="http://schemas.openxmlformats.org/spreadsheetml/2006/main">
  <c r="H43" i="5" l="1"/>
  <c r="H43" i="4"/>
  <c r="K4" i="4"/>
  <c r="K5" i="5"/>
  <c r="K4" i="5"/>
  <c r="L9" i="4"/>
  <c r="F42" i="5" l="1"/>
  <c r="H42" i="5" s="1"/>
  <c r="I42" i="5" s="1"/>
  <c r="J42" i="5" s="1"/>
  <c r="F41" i="5"/>
  <c r="H41" i="5" s="1"/>
  <c r="I41" i="5" s="1"/>
  <c r="J41" i="5" s="1"/>
  <c r="F40" i="5"/>
  <c r="H40" i="5" s="1"/>
  <c r="I40" i="5" s="1"/>
  <c r="J40" i="5" s="1"/>
  <c r="F39" i="5"/>
  <c r="H39" i="5" s="1"/>
  <c r="I39" i="5" s="1"/>
  <c r="J39" i="5" s="1"/>
  <c r="F38" i="5"/>
  <c r="H38" i="5" s="1"/>
  <c r="I38" i="5" s="1"/>
  <c r="J38" i="5" s="1"/>
  <c r="F37" i="5"/>
  <c r="H37" i="5" s="1"/>
  <c r="I37" i="5" s="1"/>
  <c r="J37" i="5" s="1"/>
  <c r="F36" i="5"/>
  <c r="H36" i="5" s="1"/>
  <c r="I36" i="5" s="1"/>
  <c r="J36" i="5" s="1"/>
  <c r="F35" i="5"/>
  <c r="H35" i="5" s="1"/>
  <c r="I35" i="5" s="1"/>
  <c r="J35" i="5" s="1"/>
  <c r="F34" i="5"/>
  <c r="H34" i="5" s="1"/>
  <c r="I34" i="5" s="1"/>
  <c r="J34" i="5" s="1"/>
  <c r="F33" i="5"/>
  <c r="H33" i="5" s="1"/>
  <c r="I33" i="5" s="1"/>
  <c r="J33" i="5" s="1"/>
  <c r="F32" i="5"/>
  <c r="H32" i="5" s="1"/>
  <c r="I32" i="5" s="1"/>
  <c r="J32" i="5" s="1"/>
  <c r="F31" i="5"/>
  <c r="H31" i="5" s="1"/>
  <c r="I31" i="5" s="1"/>
  <c r="J31" i="5" s="1"/>
  <c r="F30" i="5"/>
  <c r="H30" i="5" s="1"/>
  <c r="I30" i="5" s="1"/>
  <c r="J30" i="5" s="1"/>
  <c r="F29" i="5"/>
  <c r="H29" i="5" s="1"/>
  <c r="I29" i="5" s="1"/>
  <c r="J29" i="5" s="1"/>
  <c r="F28" i="5"/>
  <c r="H28" i="5" s="1"/>
  <c r="I28" i="5" s="1"/>
  <c r="J28" i="5" s="1"/>
  <c r="F27" i="5"/>
  <c r="H27" i="5" s="1"/>
  <c r="I27" i="5" s="1"/>
  <c r="J27" i="5" s="1"/>
  <c r="F26" i="5"/>
  <c r="H26" i="5" s="1"/>
  <c r="I26" i="5" s="1"/>
  <c r="J26" i="5" s="1"/>
  <c r="F25" i="5"/>
  <c r="H25" i="5" s="1"/>
  <c r="I25" i="5" s="1"/>
  <c r="J25" i="5" s="1"/>
  <c r="F24" i="5"/>
  <c r="H24" i="5" s="1"/>
  <c r="I24" i="5" s="1"/>
  <c r="J24" i="5" s="1"/>
  <c r="F23" i="5"/>
  <c r="H23" i="5" s="1"/>
  <c r="I23" i="5" s="1"/>
  <c r="J23" i="5" s="1"/>
  <c r="F22" i="5"/>
  <c r="H22" i="5" s="1"/>
  <c r="I22" i="5" s="1"/>
  <c r="J22" i="5" s="1"/>
  <c r="F21" i="5"/>
  <c r="H21" i="5" s="1"/>
  <c r="I21" i="5" s="1"/>
  <c r="J21" i="5" s="1"/>
  <c r="F20" i="5"/>
  <c r="H20" i="5" s="1"/>
  <c r="I20" i="5" s="1"/>
  <c r="J20" i="5" s="1"/>
  <c r="F19" i="5"/>
  <c r="H19" i="5" s="1"/>
  <c r="I19" i="5" s="1"/>
  <c r="J19" i="5" s="1"/>
  <c r="F18" i="5"/>
  <c r="H18" i="5" s="1"/>
  <c r="I18" i="5" s="1"/>
  <c r="J18" i="5" s="1"/>
  <c r="B18" i="5"/>
  <c r="F17" i="5"/>
  <c r="H17" i="5" s="1"/>
  <c r="I17" i="5" s="1"/>
  <c r="J17" i="5" s="1"/>
  <c r="F16" i="5"/>
  <c r="H16" i="5" s="1"/>
  <c r="I16" i="5" s="1"/>
  <c r="J16" i="5" s="1"/>
  <c r="F15" i="5"/>
  <c r="H15" i="5" s="1"/>
  <c r="I15" i="5" s="1"/>
  <c r="J15" i="5" s="1"/>
  <c r="F14" i="5"/>
  <c r="H14" i="5" s="1"/>
  <c r="I14" i="5" s="1"/>
  <c r="J14" i="5" s="1"/>
  <c r="F13" i="5"/>
  <c r="H13" i="5" s="1"/>
  <c r="I13" i="5" s="1"/>
  <c r="J13" i="5" s="1"/>
  <c r="F12" i="5"/>
  <c r="H12" i="5" s="1"/>
  <c r="I12" i="5" s="1"/>
  <c r="J12" i="5" s="1"/>
  <c r="F11" i="5"/>
  <c r="H11" i="5" s="1"/>
  <c r="I11" i="5" s="1"/>
  <c r="J11" i="5" s="1"/>
  <c r="F10" i="5"/>
  <c r="H10" i="5" s="1"/>
  <c r="I10" i="5" s="1"/>
  <c r="J10" i="5" s="1"/>
  <c r="F9" i="5"/>
  <c r="H9" i="5" s="1"/>
  <c r="B18" i="4"/>
  <c r="F10" i="4"/>
  <c r="H10" i="4" s="1"/>
  <c r="I10" i="4" s="1"/>
  <c r="J10" i="4" s="1"/>
  <c r="F11" i="4"/>
  <c r="H11" i="4" s="1"/>
  <c r="I11" i="4" s="1"/>
  <c r="J11" i="4" s="1"/>
  <c r="F12" i="4"/>
  <c r="H12" i="4" s="1"/>
  <c r="I12" i="4" s="1"/>
  <c r="J12" i="4" s="1"/>
  <c r="F13" i="4"/>
  <c r="H13" i="4" s="1"/>
  <c r="I13" i="4" s="1"/>
  <c r="J13" i="4" s="1"/>
  <c r="F14" i="4"/>
  <c r="H14" i="4" s="1"/>
  <c r="I14" i="4" s="1"/>
  <c r="J14" i="4" s="1"/>
  <c r="F15" i="4"/>
  <c r="H15" i="4" s="1"/>
  <c r="I15" i="4" s="1"/>
  <c r="J15" i="4" s="1"/>
  <c r="F16" i="4"/>
  <c r="H16" i="4" s="1"/>
  <c r="I16" i="4" s="1"/>
  <c r="J16" i="4" s="1"/>
  <c r="F17" i="4"/>
  <c r="H17" i="4" s="1"/>
  <c r="I17" i="4" s="1"/>
  <c r="J17" i="4" s="1"/>
  <c r="F18" i="4"/>
  <c r="H18" i="4" s="1"/>
  <c r="I18" i="4" s="1"/>
  <c r="J18" i="4" s="1"/>
  <c r="F19" i="4"/>
  <c r="H19" i="4" s="1"/>
  <c r="I19" i="4" s="1"/>
  <c r="J19" i="4" s="1"/>
  <c r="F20" i="4"/>
  <c r="H20" i="4" s="1"/>
  <c r="I20" i="4" s="1"/>
  <c r="J20" i="4" s="1"/>
  <c r="F21" i="4"/>
  <c r="H21" i="4" s="1"/>
  <c r="I21" i="4" s="1"/>
  <c r="J21" i="4" s="1"/>
  <c r="F22" i="4"/>
  <c r="H22" i="4" s="1"/>
  <c r="I22" i="4" s="1"/>
  <c r="J22" i="4" s="1"/>
  <c r="F23" i="4"/>
  <c r="H23" i="4" s="1"/>
  <c r="I23" i="4" s="1"/>
  <c r="J23" i="4" s="1"/>
  <c r="F24" i="4"/>
  <c r="H24" i="4" s="1"/>
  <c r="I24" i="4" s="1"/>
  <c r="J24" i="4" s="1"/>
  <c r="F25" i="4"/>
  <c r="H25" i="4" s="1"/>
  <c r="I25" i="4" s="1"/>
  <c r="J25" i="4" s="1"/>
  <c r="F26" i="4"/>
  <c r="H26" i="4" s="1"/>
  <c r="I26" i="4" s="1"/>
  <c r="J26" i="4" s="1"/>
  <c r="F27" i="4"/>
  <c r="H27" i="4" s="1"/>
  <c r="I27" i="4" s="1"/>
  <c r="J27" i="4" s="1"/>
  <c r="F28" i="4"/>
  <c r="H28" i="4" s="1"/>
  <c r="I28" i="4" s="1"/>
  <c r="J28" i="4" s="1"/>
  <c r="F29" i="4"/>
  <c r="H29" i="4" s="1"/>
  <c r="I29" i="4" s="1"/>
  <c r="J29" i="4" s="1"/>
  <c r="F30" i="4"/>
  <c r="H30" i="4" s="1"/>
  <c r="I30" i="4" s="1"/>
  <c r="J30" i="4" s="1"/>
  <c r="F31" i="4"/>
  <c r="H31" i="4" s="1"/>
  <c r="I31" i="4" s="1"/>
  <c r="J31" i="4" s="1"/>
  <c r="F32" i="4"/>
  <c r="H32" i="4" s="1"/>
  <c r="I32" i="4" s="1"/>
  <c r="J32" i="4" s="1"/>
  <c r="F33" i="4"/>
  <c r="H33" i="4" s="1"/>
  <c r="I33" i="4" s="1"/>
  <c r="J33" i="4" s="1"/>
  <c r="F34" i="4"/>
  <c r="H34" i="4" s="1"/>
  <c r="I34" i="4" s="1"/>
  <c r="J34" i="4" s="1"/>
  <c r="F35" i="4"/>
  <c r="H35" i="4" s="1"/>
  <c r="I35" i="4" s="1"/>
  <c r="J35" i="4" s="1"/>
  <c r="F36" i="4"/>
  <c r="H36" i="4" s="1"/>
  <c r="I36" i="4" s="1"/>
  <c r="J36" i="4" s="1"/>
  <c r="F37" i="4"/>
  <c r="H37" i="4" s="1"/>
  <c r="I37" i="4" s="1"/>
  <c r="J37" i="4" s="1"/>
  <c r="F38" i="4"/>
  <c r="H38" i="4" s="1"/>
  <c r="I38" i="4" s="1"/>
  <c r="J38" i="4" s="1"/>
  <c r="F39" i="4"/>
  <c r="H39" i="4" s="1"/>
  <c r="I39" i="4" s="1"/>
  <c r="J39" i="4" s="1"/>
  <c r="F40" i="4"/>
  <c r="H40" i="4" s="1"/>
  <c r="I40" i="4" s="1"/>
  <c r="J40" i="4" s="1"/>
  <c r="F41" i="4"/>
  <c r="H41" i="4" s="1"/>
  <c r="I41" i="4" s="1"/>
  <c r="J41" i="4" s="1"/>
  <c r="F42" i="4"/>
  <c r="H42" i="4" s="1"/>
  <c r="I42" i="4" s="1"/>
  <c r="J42" i="4" s="1"/>
  <c r="F9" i="4"/>
  <c r="H9" i="4" s="1"/>
  <c r="L8" i="5"/>
  <c r="I9" i="4" l="1"/>
  <c r="J9" i="4" s="1"/>
  <c r="J7" i="4" s="1"/>
  <c r="K5" i="4"/>
  <c r="I9" i="5"/>
  <c r="J9" i="5" l="1"/>
  <c r="K6" i="5" s="1"/>
</calcChain>
</file>

<file path=xl/sharedStrings.xml><?xml version="1.0" encoding="utf-8"?>
<sst xmlns="http://schemas.openxmlformats.org/spreadsheetml/2006/main" count="37" uniqueCount="24">
  <si>
    <t>AirlineMiles (000'S)</t>
  </si>
  <si>
    <t>Month</t>
  </si>
  <si>
    <t>MonthNumber</t>
  </si>
  <si>
    <t>trend</t>
  </si>
  <si>
    <t>Forecast</t>
  </si>
  <si>
    <t>Error</t>
  </si>
  <si>
    <t>Sq Error</t>
  </si>
  <si>
    <t>mean</t>
  </si>
  <si>
    <t>SSE</t>
  </si>
  <si>
    <t>RSQ</t>
  </si>
  <si>
    <t>stddeverrors</t>
  </si>
  <si>
    <t>base</t>
  </si>
  <si>
    <t>AirlineMiles (billions)</t>
  </si>
  <si>
    <t>baseadd</t>
  </si>
  <si>
    <t>trendadd</t>
  </si>
  <si>
    <t>Airline Miles (billions)</t>
  </si>
  <si>
    <t>Seasonalities average to 0</t>
  </si>
  <si>
    <t>Seasonalities average to 1</t>
  </si>
  <si>
    <r>
      <t>Base*(Trend)</t>
    </r>
    <r>
      <rPr>
        <b/>
        <vertAlign val="superscript"/>
        <sz val="11"/>
        <color rgb="FFFF0000"/>
        <rFont val="Calibri"/>
        <family val="2"/>
        <scheme val="minor"/>
      </rPr>
      <t>Month#</t>
    </r>
    <r>
      <rPr>
        <b/>
        <sz val="11"/>
        <color rgb="FFFF0000"/>
        <rFont val="Calibri"/>
        <family val="2"/>
        <scheme val="minor"/>
      </rPr>
      <t>*(Lookup Seasonality)</t>
    </r>
  </si>
  <si>
    <t>Base+Trend*Month#+Lookupseasonality</t>
  </si>
  <si>
    <t>Trend=1.02 miles increase 2% per month</t>
  </si>
  <si>
    <t>Trend=.95 miles decrease 5% pere month</t>
  </si>
  <si>
    <t>July seasonal index =1.16</t>
  </si>
  <si>
    <t>Feb= 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</si>
</sst>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yyyy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b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>
      <alignment readingOrder="1"/>
      <protection locked="0"/>
    </xf>
    <xf numFmtId="4" fontId="1" fillId="0" borderId="0">
      <alignment readingOrder="1"/>
      <protection locked="0"/>
    </xf>
  </cellStyleXfs>
  <cellXfs count="13">
    <xf numFmtId="0" fontId="0" fillId="0" borderId="0" xfId="0"/>
    <xf numFmtId="0" fontId="2" fillId="0" borderId="0" xfId="0" applyFont="1"/>
    <xf numFmtId="164" fontId="3" fillId="0" borderId="0" xfId="1" applyNumberFormat="1" applyFont="1">
      <alignment readingOrder="1"/>
      <protection locked="0"/>
    </xf>
    <xf numFmtId="4" fontId="3" fillId="0" borderId="0" xfId="2" applyFont="1">
      <alignment readingOrder="1"/>
      <protection locked="0"/>
    </xf>
    <xf numFmtId="14" fontId="3" fillId="0" borderId="0" xfId="1" applyNumberFormat="1" applyFont="1">
      <alignment readingOrder="1"/>
      <protection locked="0"/>
    </xf>
    <xf numFmtId="1" fontId="3" fillId="0" borderId="0" xfId="1" applyNumberFormat="1" applyFont="1">
      <alignment readingOrder="1"/>
      <protection locked="0"/>
    </xf>
    <xf numFmtId="2" fontId="2" fillId="0" borderId="0" xfId="0" applyNumberFormat="1" applyFont="1"/>
    <xf numFmtId="11" fontId="2" fillId="2" borderId="0" xfId="0" applyNumberFormat="1" applyFont="1" applyFill="1"/>
    <xf numFmtId="0" fontId="2" fillId="2" borderId="0" xfId="0" applyFont="1" applyFill="1"/>
    <xf numFmtId="11" fontId="2" fillId="0" borderId="0" xfId="0" applyNumberFormat="1" applyFont="1"/>
    <xf numFmtId="4" fontId="2" fillId="0" borderId="0" xfId="0" applyNumberFormat="1" applyFont="1"/>
    <xf numFmtId="4" fontId="2" fillId="2" borderId="0" xfId="0" applyNumberFormat="1" applyFont="1" applyFill="1"/>
    <xf numFmtId="0" fontId="4" fillId="0" borderId="0" xfId="0" applyFont="1"/>
  </cellXfs>
  <cellStyles count="3">
    <cellStyle name="_DateRange" xfId="1"/>
    <cellStyle name="_SeriesData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'Moving average'!$F$8</c:f>
              <c:strCache>
                <c:ptCount val="1"/>
                <c:pt idx="0">
                  <c:v>AirlineMiles (000'S)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12"/>
            <c:dispRSqr val="0"/>
            <c:dispEq val="0"/>
          </c:trendline>
          <c:xVal>
            <c:numRef>
              <c:f>'Moving average'!$E$9:$E$120</c:f>
              <c:numCache>
                <c:formatCode>General</c:formatCode>
                <c:ptCount val="1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</c:numCache>
            </c:numRef>
          </c:xVal>
          <c:yVal>
            <c:numRef>
              <c:f>'Moving average'!$F$9:$F$120</c:f>
              <c:numCache>
                <c:formatCode>#,##0.00</c:formatCode>
                <c:ptCount val="112"/>
                <c:pt idx="0">
                  <c:v>32854790</c:v>
                </c:pt>
                <c:pt idx="1">
                  <c:v>30814269</c:v>
                </c:pt>
                <c:pt idx="2">
                  <c:v>37586654</c:v>
                </c:pt>
                <c:pt idx="3">
                  <c:v>35226398</c:v>
                </c:pt>
                <c:pt idx="4">
                  <c:v>36569670</c:v>
                </c:pt>
                <c:pt idx="5">
                  <c:v>39750216</c:v>
                </c:pt>
                <c:pt idx="6">
                  <c:v>43367508</c:v>
                </c:pt>
                <c:pt idx="7">
                  <c:v>42092669</c:v>
                </c:pt>
                <c:pt idx="8">
                  <c:v>32549732</c:v>
                </c:pt>
                <c:pt idx="9">
                  <c:v>36442428</c:v>
                </c:pt>
                <c:pt idx="10">
                  <c:v>34350366</c:v>
                </c:pt>
                <c:pt idx="11">
                  <c:v>37389382</c:v>
                </c:pt>
                <c:pt idx="12">
                  <c:v>33537392</c:v>
                </c:pt>
                <c:pt idx="13">
                  <c:v>33909139</c:v>
                </c:pt>
                <c:pt idx="14">
                  <c:v>40805211</c:v>
                </c:pt>
                <c:pt idx="15">
                  <c:v>40172829</c:v>
                </c:pt>
                <c:pt idx="16">
                  <c:v>39671007</c:v>
                </c:pt>
                <c:pt idx="17">
                  <c:v>43652277</c:v>
                </c:pt>
                <c:pt idx="18">
                  <c:v>46262249</c:v>
                </c:pt>
                <c:pt idx="19">
                  <c:v>44701691</c:v>
                </c:pt>
                <c:pt idx="20">
                  <c:v>35470844</c:v>
                </c:pt>
                <c:pt idx="21">
                  <c:v>39627851</c:v>
                </c:pt>
                <c:pt idx="22">
                  <c:v>37567116</c:v>
                </c:pt>
                <c:pt idx="23">
                  <c:v>39117678</c:v>
                </c:pt>
                <c:pt idx="24">
                  <c:v>36117688</c:v>
                </c:pt>
                <c:pt idx="25">
                  <c:v>34560838</c:v>
                </c:pt>
                <c:pt idx="26">
                  <c:v>43642223</c:v>
                </c:pt>
                <c:pt idx="27">
                  <c:v>40244600</c:v>
                </c:pt>
                <c:pt idx="28">
                  <c:v>41801557</c:v>
                </c:pt>
                <c:pt idx="29">
                  <c:v>44676734</c:v>
                </c:pt>
                <c:pt idx="30">
                  <c:v>47563113</c:v>
                </c:pt>
                <c:pt idx="31">
                  <c:v>45135361</c:v>
                </c:pt>
                <c:pt idx="32">
                  <c:v>37044906</c:v>
                </c:pt>
                <c:pt idx="33">
                  <c:v>38849763</c:v>
                </c:pt>
                <c:pt idx="34">
                  <c:v>38158242</c:v>
                </c:pt>
                <c:pt idx="35">
                  <c:v>39176167</c:v>
                </c:pt>
                <c:pt idx="36">
                  <c:v>36677179</c:v>
                </c:pt>
                <c:pt idx="37">
                  <c:v>34745538</c:v>
                </c:pt>
                <c:pt idx="38">
                  <c:v>42892739</c:v>
                </c:pt>
                <c:pt idx="39">
                  <c:v>41296409</c:v>
                </c:pt>
                <c:pt idx="40">
                  <c:v>41489103</c:v>
                </c:pt>
                <c:pt idx="41">
                  <c:v>44025656</c:v>
                </c:pt>
                <c:pt idx="42">
                  <c:v>46157221</c:v>
                </c:pt>
                <c:pt idx="43">
                  <c:v>44152535</c:v>
                </c:pt>
                <c:pt idx="44">
                  <c:v>36489369</c:v>
                </c:pt>
                <c:pt idx="45">
                  <c:v>39684942</c:v>
                </c:pt>
                <c:pt idx="46">
                  <c:v>38673709</c:v>
                </c:pt>
                <c:pt idx="47">
                  <c:v>39616707</c:v>
                </c:pt>
                <c:pt idx="48">
                  <c:v>36918240</c:v>
                </c:pt>
                <c:pt idx="49">
                  <c:v>34504282</c:v>
                </c:pt>
                <c:pt idx="50">
                  <c:v>42899597</c:v>
                </c:pt>
                <c:pt idx="51">
                  <c:v>41367935</c:v>
                </c:pt>
                <c:pt idx="52">
                  <c:v>42213471</c:v>
                </c:pt>
                <c:pt idx="53">
                  <c:v>44496559</c:v>
                </c:pt>
                <c:pt idx="54">
                  <c:v>46468077</c:v>
                </c:pt>
                <c:pt idx="55">
                  <c:v>45760904</c:v>
                </c:pt>
                <c:pt idx="56">
                  <c:v>37075598</c:v>
                </c:pt>
                <c:pt idx="57">
                  <c:v>39961688</c:v>
                </c:pt>
                <c:pt idx="58">
                  <c:v>38386761</c:v>
                </c:pt>
                <c:pt idx="59">
                  <c:v>38287010</c:v>
                </c:pt>
                <c:pt idx="60">
                  <c:v>37492254</c:v>
                </c:pt>
                <c:pt idx="61">
                  <c:v>36855338</c:v>
                </c:pt>
                <c:pt idx="62">
                  <c:v>44201991</c:v>
                </c:pt>
                <c:pt idx="63">
                  <c:v>40888963</c:v>
                </c:pt>
                <c:pt idx="64">
                  <c:v>42591558</c:v>
                </c:pt>
                <c:pt idx="65">
                  <c:v>44660111</c:v>
                </c:pt>
                <c:pt idx="66">
                  <c:v>46490098</c:v>
                </c:pt>
                <c:pt idx="67">
                  <c:v>44969555</c:v>
                </c:pt>
                <c:pt idx="68">
                  <c:v>34883002</c:v>
                </c:pt>
                <c:pt idx="69">
                  <c:v>38128010</c:v>
                </c:pt>
                <c:pt idx="70">
                  <c:v>34270471</c:v>
                </c:pt>
                <c:pt idx="71">
                  <c:v>37156359</c:v>
                </c:pt>
                <c:pt idx="72">
                  <c:v>33303546</c:v>
                </c:pt>
                <c:pt idx="73">
                  <c:v>31687274</c:v>
                </c:pt>
                <c:pt idx="74">
                  <c:v>39056403</c:v>
                </c:pt>
                <c:pt idx="75">
                  <c:v>38136055</c:v>
                </c:pt>
                <c:pt idx="76">
                  <c:v>38408753</c:v>
                </c:pt>
                <c:pt idx="77">
                  <c:v>41145909</c:v>
                </c:pt>
                <c:pt idx="78">
                  <c:v>44215515</c:v>
                </c:pt>
                <c:pt idx="79">
                  <c:v>42397035</c:v>
                </c:pt>
                <c:pt idx="80">
                  <c:v>34675396</c:v>
                </c:pt>
                <c:pt idx="81">
                  <c:v>37318051</c:v>
                </c:pt>
                <c:pt idx="82">
                  <c:v>34576582</c:v>
                </c:pt>
                <c:pt idx="83">
                  <c:v>36459079</c:v>
                </c:pt>
                <c:pt idx="84">
                  <c:v>33487141</c:v>
                </c:pt>
                <c:pt idx="85">
                  <c:v>30718097</c:v>
                </c:pt>
                <c:pt idx="86">
                  <c:v>39369601</c:v>
                </c:pt>
                <c:pt idx="87">
                  <c:v>37762307</c:v>
                </c:pt>
                <c:pt idx="88">
                  <c:v>38883683</c:v>
                </c:pt>
                <c:pt idx="89">
                  <c:v>41901959</c:v>
                </c:pt>
                <c:pt idx="90">
                  <c:v>44021861</c:v>
                </c:pt>
                <c:pt idx="91">
                  <c:v>42813205</c:v>
                </c:pt>
                <c:pt idx="92">
                  <c:v>36131604</c:v>
                </c:pt>
                <c:pt idx="93">
                  <c:v>39183461</c:v>
                </c:pt>
                <c:pt idx="94">
                  <c:v>36671544</c:v>
                </c:pt>
                <c:pt idx="95">
                  <c:v>37426385</c:v>
                </c:pt>
                <c:pt idx="96">
                  <c:v>34327420</c:v>
                </c:pt>
                <c:pt idx="97">
                  <c:v>31825086</c:v>
                </c:pt>
                <c:pt idx="98">
                  <c:v>40506781</c:v>
                </c:pt>
                <c:pt idx="99">
                  <c:v>38505752</c:v>
                </c:pt>
                <c:pt idx="100">
                  <c:v>40429593</c:v>
                </c:pt>
                <c:pt idx="101">
                  <c:v>42570238</c:v>
                </c:pt>
                <c:pt idx="102">
                  <c:v>45074086</c:v>
                </c:pt>
                <c:pt idx="103">
                  <c:v>42782321</c:v>
                </c:pt>
                <c:pt idx="104">
                  <c:v>36698979</c:v>
                </c:pt>
                <c:pt idx="105">
                  <c:v>38703718</c:v>
                </c:pt>
                <c:pt idx="106">
                  <c:v>36827824</c:v>
                </c:pt>
                <c:pt idx="107">
                  <c:v>37493287</c:v>
                </c:pt>
                <c:pt idx="108">
                  <c:v>34313550</c:v>
                </c:pt>
                <c:pt idx="109">
                  <c:v>33264168</c:v>
                </c:pt>
                <c:pt idx="110">
                  <c:v>40781257</c:v>
                </c:pt>
                <c:pt idx="111">
                  <c:v>38806524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7B-4922-95BA-D8F2CBE49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66600"/>
        <c:axId val="131060040"/>
      </c:scatterChart>
      <c:valAx>
        <c:axId val="131066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60040"/>
        <c:crosses val="autoZero"/>
        <c:crossBetween val="midCat"/>
      </c:valAx>
      <c:valAx>
        <c:axId val="13106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66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'Multiplicative trend'!$G$8</c:f>
              <c:strCache>
                <c:ptCount val="1"/>
                <c:pt idx="0">
                  <c:v>AirlineMiles (billions)</c:v>
                </c:pt>
              </c:strCache>
            </c:strRef>
          </c:tx>
          <c:trendline>
            <c:trendlineType val="movingAvg"/>
            <c:period val="12"/>
            <c:dispRSqr val="0"/>
            <c:dispEq val="0"/>
          </c:trendline>
          <c:xVal>
            <c:numRef>
              <c:f>'Multiplicative trend'!$E$9:$E$42</c:f>
              <c:numCache>
                <c:formatCode>m/d/yyyy</c:formatCode>
                <c:ptCount val="34"/>
                <c:pt idx="0">
                  <c:v>39995</c:v>
                </c:pt>
                <c:pt idx="1">
                  <c:v>40026</c:v>
                </c:pt>
                <c:pt idx="2">
                  <c:v>40057</c:v>
                </c:pt>
                <c:pt idx="3">
                  <c:v>40087</c:v>
                </c:pt>
                <c:pt idx="4">
                  <c:v>40118</c:v>
                </c:pt>
                <c:pt idx="5">
                  <c:v>40148</c:v>
                </c:pt>
                <c:pt idx="6">
                  <c:v>40179</c:v>
                </c:pt>
                <c:pt idx="7">
                  <c:v>40210</c:v>
                </c:pt>
                <c:pt idx="8">
                  <c:v>40238</c:v>
                </c:pt>
                <c:pt idx="9">
                  <c:v>40269</c:v>
                </c:pt>
                <c:pt idx="10">
                  <c:v>40299</c:v>
                </c:pt>
                <c:pt idx="11">
                  <c:v>40330</c:v>
                </c:pt>
                <c:pt idx="12">
                  <c:v>40360</c:v>
                </c:pt>
                <c:pt idx="13">
                  <c:v>40391</c:v>
                </c:pt>
                <c:pt idx="14">
                  <c:v>40422</c:v>
                </c:pt>
                <c:pt idx="15">
                  <c:v>40452</c:v>
                </c:pt>
                <c:pt idx="16">
                  <c:v>40483</c:v>
                </c:pt>
                <c:pt idx="17">
                  <c:v>40513</c:v>
                </c:pt>
                <c:pt idx="18">
                  <c:v>40544</c:v>
                </c:pt>
                <c:pt idx="19">
                  <c:v>40575</c:v>
                </c:pt>
                <c:pt idx="20">
                  <c:v>40603</c:v>
                </c:pt>
                <c:pt idx="21">
                  <c:v>40634</c:v>
                </c:pt>
                <c:pt idx="22">
                  <c:v>40664</c:v>
                </c:pt>
                <c:pt idx="23">
                  <c:v>40695</c:v>
                </c:pt>
                <c:pt idx="24">
                  <c:v>40725</c:v>
                </c:pt>
                <c:pt idx="25">
                  <c:v>40756</c:v>
                </c:pt>
                <c:pt idx="26">
                  <c:v>40787</c:v>
                </c:pt>
                <c:pt idx="27">
                  <c:v>40817</c:v>
                </c:pt>
                <c:pt idx="28">
                  <c:v>40848</c:v>
                </c:pt>
                <c:pt idx="29">
                  <c:v>40878</c:v>
                </c:pt>
                <c:pt idx="30">
                  <c:v>40909</c:v>
                </c:pt>
                <c:pt idx="31">
                  <c:v>40940</c:v>
                </c:pt>
                <c:pt idx="32">
                  <c:v>40969</c:v>
                </c:pt>
                <c:pt idx="33">
                  <c:v>41000</c:v>
                </c:pt>
              </c:numCache>
            </c:numRef>
          </c:xVal>
          <c:yVal>
            <c:numRef>
              <c:f>'Multiplicative trend'!$G$9:$G$42</c:f>
              <c:numCache>
                <c:formatCode>0.00</c:formatCode>
                <c:ptCount val="34"/>
                <c:pt idx="0">
                  <c:v>44.215515000000003</c:v>
                </c:pt>
                <c:pt idx="1">
                  <c:v>42.397035000000002</c:v>
                </c:pt>
                <c:pt idx="2">
                  <c:v>34.675395999999999</c:v>
                </c:pt>
                <c:pt idx="3">
                  <c:v>37.318050999999997</c:v>
                </c:pt>
                <c:pt idx="4">
                  <c:v>34.576582000000002</c:v>
                </c:pt>
                <c:pt idx="5">
                  <c:v>36.459079000000003</c:v>
                </c:pt>
                <c:pt idx="6">
                  <c:v>33.487141000000001</c:v>
                </c:pt>
                <c:pt idx="7">
                  <c:v>30.718097</c:v>
                </c:pt>
                <c:pt idx="8">
                  <c:v>39.369601000000003</c:v>
                </c:pt>
                <c:pt idx="9">
                  <c:v>37.762307</c:v>
                </c:pt>
                <c:pt idx="10">
                  <c:v>38.883682999999998</c:v>
                </c:pt>
                <c:pt idx="11">
                  <c:v>41.901958999999998</c:v>
                </c:pt>
                <c:pt idx="12">
                  <c:v>44.021861000000001</c:v>
                </c:pt>
                <c:pt idx="13">
                  <c:v>42.813205000000004</c:v>
                </c:pt>
                <c:pt idx="14">
                  <c:v>36.131604000000003</c:v>
                </c:pt>
                <c:pt idx="15">
                  <c:v>39.183461000000001</c:v>
                </c:pt>
                <c:pt idx="16">
                  <c:v>36.671543999999997</c:v>
                </c:pt>
                <c:pt idx="17">
                  <c:v>37.426385000000003</c:v>
                </c:pt>
                <c:pt idx="18">
                  <c:v>34.327419999999996</c:v>
                </c:pt>
                <c:pt idx="19">
                  <c:v>31.825085999999999</c:v>
                </c:pt>
                <c:pt idx="20">
                  <c:v>40.506780999999997</c:v>
                </c:pt>
                <c:pt idx="21">
                  <c:v>38.505752000000001</c:v>
                </c:pt>
                <c:pt idx="22">
                  <c:v>40.429592999999997</c:v>
                </c:pt>
                <c:pt idx="23">
                  <c:v>42.570238000000003</c:v>
                </c:pt>
                <c:pt idx="24">
                  <c:v>45.074086000000001</c:v>
                </c:pt>
                <c:pt idx="25">
                  <c:v>42.782321000000003</c:v>
                </c:pt>
                <c:pt idx="26">
                  <c:v>36.698979000000001</c:v>
                </c:pt>
                <c:pt idx="27">
                  <c:v>38.703718000000002</c:v>
                </c:pt>
                <c:pt idx="28">
                  <c:v>36.827824</c:v>
                </c:pt>
                <c:pt idx="29">
                  <c:v>37.493287000000002</c:v>
                </c:pt>
                <c:pt idx="30">
                  <c:v>34.313549999999999</c:v>
                </c:pt>
                <c:pt idx="31">
                  <c:v>33.264167999999998</c:v>
                </c:pt>
                <c:pt idx="32">
                  <c:v>40.781256999999997</c:v>
                </c:pt>
                <c:pt idx="33">
                  <c:v>38.806524000000003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ED-418F-9927-914470E36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43840"/>
        <c:axId val="88657920"/>
      </c:scatterChart>
      <c:valAx>
        <c:axId val="886438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8657920"/>
        <c:crosses val="autoZero"/>
        <c:crossBetween val="midCat"/>
      </c:valAx>
      <c:valAx>
        <c:axId val="88657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643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'Additive trend'!$G$8</c:f>
              <c:strCache>
                <c:ptCount val="1"/>
                <c:pt idx="0">
                  <c:v>Airline Miles (billions)</c:v>
                </c:pt>
              </c:strCache>
            </c:strRef>
          </c:tx>
          <c:trendline>
            <c:trendlineType val="movingAvg"/>
            <c:period val="12"/>
            <c:dispRSqr val="0"/>
            <c:dispEq val="0"/>
          </c:trendline>
          <c:xVal>
            <c:numRef>
              <c:f>'Additive trend'!$E$9:$E$42</c:f>
              <c:numCache>
                <c:formatCode>m/d/yyyy</c:formatCode>
                <c:ptCount val="34"/>
                <c:pt idx="0">
                  <c:v>39995</c:v>
                </c:pt>
                <c:pt idx="1">
                  <c:v>40026</c:v>
                </c:pt>
                <c:pt idx="2">
                  <c:v>40057</c:v>
                </c:pt>
                <c:pt idx="3">
                  <c:v>40087</c:v>
                </c:pt>
                <c:pt idx="4">
                  <c:v>40118</c:v>
                </c:pt>
                <c:pt idx="5">
                  <c:v>40148</c:v>
                </c:pt>
                <c:pt idx="6">
                  <c:v>40179</c:v>
                </c:pt>
                <c:pt idx="7">
                  <c:v>40210</c:v>
                </c:pt>
                <c:pt idx="8">
                  <c:v>40238</c:v>
                </c:pt>
                <c:pt idx="9">
                  <c:v>40269</c:v>
                </c:pt>
                <c:pt idx="10">
                  <c:v>40299</c:v>
                </c:pt>
                <c:pt idx="11">
                  <c:v>40330</c:v>
                </c:pt>
                <c:pt idx="12">
                  <c:v>40360</c:v>
                </c:pt>
                <c:pt idx="13">
                  <c:v>40391</c:v>
                </c:pt>
                <c:pt idx="14">
                  <c:v>40422</c:v>
                </c:pt>
                <c:pt idx="15">
                  <c:v>40452</c:v>
                </c:pt>
                <c:pt idx="16">
                  <c:v>40483</c:v>
                </c:pt>
                <c:pt idx="17">
                  <c:v>40513</c:v>
                </c:pt>
                <c:pt idx="18">
                  <c:v>40544</c:v>
                </c:pt>
                <c:pt idx="19">
                  <c:v>40575</c:v>
                </c:pt>
                <c:pt idx="20">
                  <c:v>40603</c:v>
                </c:pt>
                <c:pt idx="21">
                  <c:v>40634</c:v>
                </c:pt>
                <c:pt idx="22">
                  <c:v>40664</c:v>
                </c:pt>
                <c:pt idx="23">
                  <c:v>40695</c:v>
                </c:pt>
                <c:pt idx="24">
                  <c:v>40725</c:v>
                </c:pt>
                <c:pt idx="25">
                  <c:v>40756</c:v>
                </c:pt>
                <c:pt idx="26">
                  <c:v>40787</c:v>
                </c:pt>
                <c:pt idx="27">
                  <c:v>40817</c:v>
                </c:pt>
                <c:pt idx="28">
                  <c:v>40848</c:v>
                </c:pt>
                <c:pt idx="29">
                  <c:v>40878</c:v>
                </c:pt>
                <c:pt idx="30">
                  <c:v>40909</c:v>
                </c:pt>
                <c:pt idx="31">
                  <c:v>40940</c:v>
                </c:pt>
                <c:pt idx="32">
                  <c:v>40969</c:v>
                </c:pt>
                <c:pt idx="33">
                  <c:v>41000</c:v>
                </c:pt>
              </c:numCache>
            </c:numRef>
          </c:xVal>
          <c:yVal>
            <c:numRef>
              <c:f>'Additive trend'!$G$9:$G$42</c:f>
              <c:numCache>
                <c:formatCode>0.00</c:formatCode>
                <c:ptCount val="34"/>
                <c:pt idx="0">
                  <c:v>44.215515000000003</c:v>
                </c:pt>
                <c:pt idx="1">
                  <c:v>42.397035000000002</c:v>
                </c:pt>
                <c:pt idx="2">
                  <c:v>34.675395999999999</c:v>
                </c:pt>
                <c:pt idx="3">
                  <c:v>37.318050999999997</c:v>
                </c:pt>
                <c:pt idx="4">
                  <c:v>34.576582000000002</c:v>
                </c:pt>
                <c:pt idx="5">
                  <c:v>36.459079000000003</c:v>
                </c:pt>
                <c:pt idx="6">
                  <c:v>33.487141000000001</c:v>
                </c:pt>
                <c:pt idx="7">
                  <c:v>30.718097</c:v>
                </c:pt>
                <c:pt idx="8">
                  <c:v>39.369601000000003</c:v>
                </c:pt>
                <c:pt idx="9">
                  <c:v>37.762307</c:v>
                </c:pt>
                <c:pt idx="10">
                  <c:v>38.883682999999998</c:v>
                </c:pt>
                <c:pt idx="11">
                  <c:v>41.901958999999998</c:v>
                </c:pt>
                <c:pt idx="12">
                  <c:v>44.021861000000001</c:v>
                </c:pt>
                <c:pt idx="13">
                  <c:v>42.813205000000004</c:v>
                </c:pt>
                <c:pt idx="14">
                  <c:v>36.131604000000003</c:v>
                </c:pt>
                <c:pt idx="15">
                  <c:v>39.183461000000001</c:v>
                </c:pt>
                <c:pt idx="16">
                  <c:v>36.671543999999997</c:v>
                </c:pt>
                <c:pt idx="17">
                  <c:v>37.426385000000003</c:v>
                </c:pt>
                <c:pt idx="18">
                  <c:v>34.327419999999996</c:v>
                </c:pt>
                <c:pt idx="19">
                  <c:v>31.825085999999999</c:v>
                </c:pt>
                <c:pt idx="20">
                  <c:v>40.506780999999997</c:v>
                </c:pt>
                <c:pt idx="21">
                  <c:v>38.505752000000001</c:v>
                </c:pt>
                <c:pt idx="22">
                  <c:v>40.429592999999997</c:v>
                </c:pt>
                <c:pt idx="23">
                  <c:v>42.570238000000003</c:v>
                </c:pt>
                <c:pt idx="24">
                  <c:v>45.074086000000001</c:v>
                </c:pt>
                <c:pt idx="25">
                  <c:v>42.782321000000003</c:v>
                </c:pt>
                <c:pt idx="26">
                  <c:v>36.698979000000001</c:v>
                </c:pt>
                <c:pt idx="27">
                  <c:v>38.703718000000002</c:v>
                </c:pt>
                <c:pt idx="28">
                  <c:v>36.827824</c:v>
                </c:pt>
                <c:pt idx="29">
                  <c:v>37.493287000000002</c:v>
                </c:pt>
                <c:pt idx="30">
                  <c:v>34.313549999999999</c:v>
                </c:pt>
                <c:pt idx="31">
                  <c:v>33.264167999999998</c:v>
                </c:pt>
                <c:pt idx="32">
                  <c:v>40.781256999999997</c:v>
                </c:pt>
                <c:pt idx="33">
                  <c:v>38.806524000000003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E7-4FE9-ADD5-F9DD3873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74592"/>
        <c:axId val="90176128"/>
      </c:scatterChart>
      <c:valAx>
        <c:axId val="901745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0176128"/>
        <c:crosses val="autoZero"/>
        <c:crossBetween val="midCat"/>
      </c:valAx>
      <c:valAx>
        <c:axId val="90176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174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99</xdr:row>
      <xdr:rowOff>180975</xdr:rowOff>
    </xdr:from>
    <xdr:to>
      <xdr:col>15</xdr:col>
      <xdr:colOff>123825</xdr:colOff>
      <xdr:row>114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37</xdr:row>
      <xdr:rowOff>0</xdr:rowOff>
    </xdr:from>
    <xdr:to>
      <xdr:col>24</xdr:col>
      <xdr:colOff>219075</xdr:colOff>
      <xdr:row>52</xdr:row>
      <xdr:rowOff>109538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37</xdr:row>
      <xdr:rowOff>0</xdr:rowOff>
    </xdr:from>
    <xdr:to>
      <xdr:col>24</xdr:col>
      <xdr:colOff>219075</xdr:colOff>
      <xdr:row>52</xdr:row>
      <xdr:rowOff>109538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F120"/>
  <sheetViews>
    <sheetView topLeftCell="D94" workbookViewId="0">
      <selection activeCell="I98" sqref="I98"/>
    </sheetView>
  </sheetViews>
  <sheetFormatPr defaultRowHeight="15" x14ac:dyDescent="0.25"/>
  <cols>
    <col min="1" max="3" width="9.140625" style="1"/>
    <col min="4" max="4" width="13" style="1" customWidth="1"/>
    <col min="5" max="5" width="14.42578125" style="1" bestFit="1" customWidth="1"/>
    <col min="6" max="6" width="18.7109375" style="1" bestFit="1" customWidth="1"/>
    <col min="7" max="16384" width="9.140625" style="1"/>
  </cols>
  <sheetData>
    <row r="8" spans="4:6" x14ac:dyDescent="0.25">
      <c r="D8" s="1" t="s">
        <v>1</v>
      </c>
      <c r="E8" s="1" t="s">
        <v>2</v>
      </c>
      <c r="F8" s="1" t="s">
        <v>0</v>
      </c>
    </row>
    <row r="9" spans="4:6" x14ac:dyDescent="0.25">
      <c r="D9" s="2">
        <v>37622</v>
      </c>
      <c r="E9" s="1">
        <v>1</v>
      </c>
      <c r="F9" s="3">
        <v>32854790</v>
      </c>
    </row>
    <row r="10" spans="4:6" x14ac:dyDescent="0.25">
      <c r="D10" s="2">
        <v>37653</v>
      </c>
      <c r="E10" s="1">
        <v>2</v>
      </c>
      <c r="F10" s="3">
        <v>30814269</v>
      </c>
    </row>
    <row r="11" spans="4:6" x14ac:dyDescent="0.25">
      <c r="D11" s="2">
        <v>37681</v>
      </c>
      <c r="E11" s="1">
        <v>3</v>
      </c>
      <c r="F11" s="3">
        <v>37586654</v>
      </c>
    </row>
    <row r="12" spans="4:6" x14ac:dyDescent="0.25">
      <c r="D12" s="2">
        <v>37712</v>
      </c>
      <c r="E12" s="1">
        <v>4</v>
      </c>
      <c r="F12" s="3">
        <v>35226398</v>
      </c>
    </row>
    <row r="13" spans="4:6" x14ac:dyDescent="0.25">
      <c r="D13" s="2">
        <v>37742</v>
      </c>
      <c r="E13" s="1">
        <v>5</v>
      </c>
      <c r="F13" s="3">
        <v>36569670</v>
      </c>
    </row>
    <row r="14" spans="4:6" x14ac:dyDescent="0.25">
      <c r="D14" s="2">
        <v>37773</v>
      </c>
      <c r="E14" s="1">
        <v>6</v>
      </c>
      <c r="F14" s="3">
        <v>39750216</v>
      </c>
    </row>
    <row r="15" spans="4:6" x14ac:dyDescent="0.25">
      <c r="D15" s="2">
        <v>37803</v>
      </c>
      <c r="E15" s="1">
        <v>7</v>
      </c>
      <c r="F15" s="3">
        <v>43367508</v>
      </c>
    </row>
    <row r="16" spans="4:6" x14ac:dyDescent="0.25">
      <c r="D16" s="2">
        <v>37834</v>
      </c>
      <c r="E16" s="1">
        <v>8</v>
      </c>
      <c r="F16" s="3">
        <v>42092669</v>
      </c>
    </row>
    <row r="17" spans="4:6" x14ac:dyDescent="0.25">
      <c r="D17" s="2">
        <v>37865</v>
      </c>
      <c r="E17" s="1">
        <v>9</v>
      </c>
      <c r="F17" s="3">
        <v>32549732</v>
      </c>
    </row>
    <row r="18" spans="4:6" x14ac:dyDescent="0.25">
      <c r="D18" s="2">
        <v>37895</v>
      </c>
      <c r="E18" s="1">
        <v>10</v>
      </c>
      <c r="F18" s="3">
        <v>36442428</v>
      </c>
    </row>
    <row r="19" spans="4:6" x14ac:dyDescent="0.25">
      <c r="D19" s="2">
        <v>37926</v>
      </c>
      <c r="E19" s="1">
        <v>11</v>
      </c>
      <c r="F19" s="3">
        <v>34350366</v>
      </c>
    </row>
    <row r="20" spans="4:6" x14ac:dyDescent="0.25">
      <c r="D20" s="2">
        <v>37956</v>
      </c>
      <c r="E20" s="1">
        <v>12</v>
      </c>
      <c r="F20" s="3">
        <v>37389382</v>
      </c>
    </row>
    <row r="21" spans="4:6" x14ac:dyDescent="0.25">
      <c r="D21" s="2">
        <v>37987</v>
      </c>
      <c r="E21" s="1">
        <v>13</v>
      </c>
      <c r="F21" s="3">
        <v>33537392</v>
      </c>
    </row>
    <row r="22" spans="4:6" x14ac:dyDescent="0.25">
      <c r="D22" s="2">
        <v>38018</v>
      </c>
      <c r="E22" s="1">
        <v>14</v>
      </c>
      <c r="F22" s="3">
        <v>33909139</v>
      </c>
    </row>
    <row r="23" spans="4:6" x14ac:dyDescent="0.25">
      <c r="D23" s="2">
        <v>38047</v>
      </c>
      <c r="E23" s="1">
        <v>15</v>
      </c>
      <c r="F23" s="3">
        <v>40805211</v>
      </c>
    </row>
    <row r="24" spans="4:6" x14ac:dyDescent="0.25">
      <c r="D24" s="2">
        <v>38078</v>
      </c>
      <c r="E24" s="1">
        <v>16</v>
      </c>
      <c r="F24" s="3">
        <v>40172829</v>
      </c>
    </row>
    <row r="25" spans="4:6" x14ac:dyDescent="0.25">
      <c r="D25" s="2">
        <v>38108</v>
      </c>
      <c r="E25" s="1">
        <v>17</v>
      </c>
      <c r="F25" s="3">
        <v>39671007</v>
      </c>
    </row>
    <row r="26" spans="4:6" x14ac:dyDescent="0.25">
      <c r="D26" s="2">
        <v>38139</v>
      </c>
      <c r="E26" s="1">
        <v>18</v>
      </c>
      <c r="F26" s="3">
        <v>43652277</v>
      </c>
    </row>
    <row r="27" spans="4:6" x14ac:dyDescent="0.25">
      <c r="D27" s="2">
        <v>38169</v>
      </c>
      <c r="E27" s="1">
        <v>19</v>
      </c>
      <c r="F27" s="3">
        <v>46262249</v>
      </c>
    </row>
    <row r="28" spans="4:6" x14ac:dyDescent="0.25">
      <c r="D28" s="2">
        <v>38200</v>
      </c>
      <c r="E28" s="1">
        <v>20</v>
      </c>
      <c r="F28" s="3">
        <v>44701691</v>
      </c>
    </row>
    <row r="29" spans="4:6" x14ac:dyDescent="0.25">
      <c r="D29" s="2">
        <v>38231</v>
      </c>
      <c r="E29" s="1">
        <v>21</v>
      </c>
      <c r="F29" s="3">
        <v>35470844</v>
      </c>
    </row>
    <row r="30" spans="4:6" x14ac:dyDescent="0.25">
      <c r="D30" s="2">
        <v>38261</v>
      </c>
      <c r="E30" s="1">
        <v>22</v>
      </c>
      <c r="F30" s="3">
        <v>39627851</v>
      </c>
    </row>
    <row r="31" spans="4:6" x14ac:dyDescent="0.25">
      <c r="D31" s="2">
        <v>38292</v>
      </c>
      <c r="E31" s="1">
        <v>23</v>
      </c>
      <c r="F31" s="3">
        <v>37567116</v>
      </c>
    </row>
    <row r="32" spans="4:6" x14ac:dyDescent="0.25">
      <c r="D32" s="2">
        <v>38322</v>
      </c>
      <c r="E32" s="1">
        <v>24</v>
      </c>
      <c r="F32" s="3">
        <v>39117678</v>
      </c>
    </row>
    <row r="33" spans="4:6" x14ac:dyDescent="0.25">
      <c r="D33" s="2">
        <v>38353</v>
      </c>
      <c r="E33" s="1">
        <v>25</v>
      </c>
      <c r="F33" s="3">
        <v>36117688</v>
      </c>
    </row>
    <row r="34" spans="4:6" x14ac:dyDescent="0.25">
      <c r="D34" s="2">
        <v>38384</v>
      </c>
      <c r="E34" s="1">
        <v>26</v>
      </c>
      <c r="F34" s="3">
        <v>34560838</v>
      </c>
    </row>
    <row r="35" spans="4:6" x14ac:dyDescent="0.25">
      <c r="D35" s="2">
        <v>38412</v>
      </c>
      <c r="E35" s="1">
        <v>27</v>
      </c>
      <c r="F35" s="3">
        <v>43642223</v>
      </c>
    </row>
    <row r="36" spans="4:6" x14ac:dyDescent="0.25">
      <c r="D36" s="2">
        <v>38443</v>
      </c>
      <c r="E36" s="1">
        <v>28</v>
      </c>
      <c r="F36" s="3">
        <v>40244600</v>
      </c>
    </row>
    <row r="37" spans="4:6" x14ac:dyDescent="0.25">
      <c r="D37" s="2">
        <v>38473</v>
      </c>
      <c r="E37" s="1">
        <v>29</v>
      </c>
      <c r="F37" s="3">
        <v>41801557</v>
      </c>
    </row>
    <row r="38" spans="4:6" x14ac:dyDescent="0.25">
      <c r="D38" s="2">
        <v>38504</v>
      </c>
      <c r="E38" s="1">
        <v>30</v>
      </c>
      <c r="F38" s="3">
        <v>44676734</v>
      </c>
    </row>
    <row r="39" spans="4:6" x14ac:dyDescent="0.25">
      <c r="D39" s="2">
        <v>38534</v>
      </c>
      <c r="E39" s="1">
        <v>31</v>
      </c>
      <c r="F39" s="3">
        <v>47563113</v>
      </c>
    </row>
    <row r="40" spans="4:6" x14ac:dyDescent="0.25">
      <c r="D40" s="2">
        <v>38565</v>
      </c>
      <c r="E40" s="1">
        <v>32</v>
      </c>
      <c r="F40" s="3">
        <v>45135361</v>
      </c>
    </row>
    <row r="41" spans="4:6" x14ac:dyDescent="0.25">
      <c r="D41" s="2">
        <v>38596</v>
      </c>
      <c r="E41" s="1">
        <v>33</v>
      </c>
      <c r="F41" s="3">
        <v>37044906</v>
      </c>
    </row>
    <row r="42" spans="4:6" x14ac:dyDescent="0.25">
      <c r="D42" s="2">
        <v>38626</v>
      </c>
      <c r="E42" s="1">
        <v>34</v>
      </c>
      <c r="F42" s="3">
        <v>38849763</v>
      </c>
    </row>
    <row r="43" spans="4:6" x14ac:dyDescent="0.25">
      <c r="D43" s="2">
        <v>38657</v>
      </c>
      <c r="E43" s="1">
        <v>35</v>
      </c>
      <c r="F43" s="3">
        <v>38158242</v>
      </c>
    </row>
    <row r="44" spans="4:6" x14ac:dyDescent="0.25">
      <c r="D44" s="2">
        <v>38687</v>
      </c>
      <c r="E44" s="1">
        <v>36</v>
      </c>
      <c r="F44" s="3">
        <v>39176167</v>
      </c>
    </row>
    <row r="45" spans="4:6" x14ac:dyDescent="0.25">
      <c r="D45" s="2">
        <v>38718</v>
      </c>
      <c r="E45" s="1">
        <v>37</v>
      </c>
      <c r="F45" s="3">
        <v>36677179</v>
      </c>
    </row>
    <row r="46" spans="4:6" x14ac:dyDescent="0.25">
      <c r="D46" s="2">
        <v>38749</v>
      </c>
      <c r="E46" s="1">
        <v>38</v>
      </c>
      <c r="F46" s="3">
        <v>34745538</v>
      </c>
    </row>
    <row r="47" spans="4:6" x14ac:dyDescent="0.25">
      <c r="D47" s="2">
        <v>38777</v>
      </c>
      <c r="E47" s="1">
        <v>39</v>
      </c>
      <c r="F47" s="3">
        <v>42892739</v>
      </c>
    </row>
    <row r="48" spans="4:6" x14ac:dyDescent="0.25">
      <c r="D48" s="2">
        <v>38808</v>
      </c>
      <c r="E48" s="1">
        <v>40</v>
      </c>
      <c r="F48" s="3">
        <v>41296409</v>
      </c>
    </row>
    <row r="49" spans="4:6" x14ac:dyDescent="0.25">
      <c r="D49" s="2">
        <v>38838</v>
      </c>
      <c r="E49" s="1">
        <v>41</v>
      </c>
      <c r="F49" s="3">
        <v>41489103</v>
      </c>
    </row>
    <row r="50" spans="4:6" x14ac:dyDescent="0.25">
      <c r="D50" s="2">
        <v>38869</v>
      </c>
      <c r="E50" s="1">
        <v>42</v>
      </c>
      <c r="F50" s="3">
        <v>44025656</v>
      </c>
    </row>
    <row r="51" spans="4:6" x14ac:dyDescent="0.25">
      <c r="D51" s="2">
        <v>38899</v>
      </c>
      <c r="E51" s="1">
        <v>43</v>
      </c>
      <c r="F51" s="3">
        <v>46157221</v>
      </c>
    </row>
    <row r="52" spans="4:6" x14ac:dyDescent="0.25">
      <c r="D52" s="2">
        <v>38930</v>
      </c>
      <c r="E52" s="1">
        <v>44</v>
      </c>
      <c r="F52" s="3">
        <v>44152535</v>
      </c>
    </row>
    <row r="53" spans="4:6" x14ac:dyDescent="0.25">
      <c r="D53" s="2">
        <v>38961</v>
      </c>
      <c r="E53" s="1">
        <v>45</v>
      </c>
      <c r="F53" s="3">
        <v>36489369</v>
      </c>
    </row>
    <row r="54" spans="4:6" x14ac:dyDescent="0.25">
      <c r="D54" s="2">
        <v>38991</v>
      </c>
      <c r="E54" s="1">
        <v>46</v>
      </c>
      <c r="F54" s="3">
        <v>39684942</v>
      </c>
    </row>
    <row r="55" spans="4:6" x14ac:dyDescent="0.25">
      <c r="D55" s="2">
        <v>39022</v>
      </c>
      <c r="E55" s="1">
        <v>47</v>
      </c>
      <c r="F55" s="3">
        <v>38673709</v>
      </c>
    </row>
    <row r="56" spans="4:6" x14ac:dyDescent="0.25">
      <c r="D56" s="2">
        <v>39052</v>
      </c>
      <c r="E56" s="1">
        <v>48</v>
      </c>
      <c r="F56" s="3">
        <v>39616707</v>
      </c>
    </row>
    <row r="57" spans="4:6" x14ac:dyDescent="0.25">
      <c r="D57" s="2">
        <v>39083</v>
      </c>
      <c r="E57" s="1">
        <v>49</v>
      </c>
      <c r="F57" s="3">
        <v>36918240</v>
      </c>
    </row>
    <row r="58" spans="4:6" x14ac:dyDescent="0.25">
      <c r="D58" s="2">
        <v>39114</v>
      </c>
      <c r="E58" s="1">
        <v>50</v>
      </c>
      <c r="F58" s="3">
        <v>34504282</v>
      </c>
    </row>
    <row r="59" spans="4:6" x14ac:dyDescent="0.25">
      <c r="D59" s="2">
        <v>39142</v>
      </c>
      <c r="E59" s="1">
        <v>51</v>
      </c>
      <c r="F59" s="3">
        <v>42899597</v>
      </c>
    </row>
    <row r="60" spans="4:6" x14ac:dyDescent="0.25">
      <c r="D60" s="2">
        <v>39173</v>
      </c>
      <c r="E60" s="1">
        <v>52</v>
      </c>
      <c r="F60" s="3">
        <v>41367935</v>
      </c>
    </row>
    <row r="61" spans="4:6" x14ac:dyDescent="0.25">
      <c r="D61" s="2">
        <v>39203</v>
      </c>
      <c r="E61" s="1">
        <v>53</v>
      </c>
      <c r="F61" s="3">
        <v>42213471</v>
      </c>
    </row>
    <row r="62" spans="4:6" x14ac:dyDescent="0.25">
      <c r="D62" s="2">
        <v>39234</v>
      </c>
      <c r="E62" s="1">
        <v>54</v>
      </c>
      <c r="F62" s="3">
        <v>44496559</v>
      </c>
    </row>
    <row r="63" spans="4:6" x14ac:dyDescent="0.25">
      <c r="D63" s="2">
        <v>39264</v>
      </c>
      <c r="E63" s="1">
        <v>55</v>
      </c>
      <c r="F63" s="3">
        <v>46468077</v>
      </c>
    </row>
    <row r="64" spans="4:6" x14ac:dyDescent="0.25">
      <c r="D64" s="2">
        <v>39295</v>
      </c>
      <c r="E64" s="1">
        <v>56</v>
      </c>
      <c r="F64" s="3">
        <v>45760904</v>
      </c>
    </row>
    <row r="65" spans="4:6" x14ac:dyDescent="0.25">
      <c r="D65" s="2">
        <v>39326</v>
      </c>
      <c r="E65" s="1">
        <v>57</v>
      </c>
      <c r="F65" s="3">
        <v>37075598</v>
      </c>
    </row>
    <row r="66" spans="4:6" x14ac:dyDescent="0.25">
      <c r="D66" s="2">
        <v>39356</v>
      </c>
      <c r="E66" s="1">
        <v>58</v>
      </c>
      <c r="F66" s="3">
        <v>39961688</v>
      </c>
    </row>
    <row r="67" spans="4:6" x14ac:dyDescent="0.25">
      <c r="D67" s="2">
        <v>39387</v>
      </c>
      <c r="E67" s="1">
        <v>59</v>
      </c>
      <c r="F67" s="3">
        <v>38386761</v>
      </c>
    </row>
    <row r="68" spans="4:6" x14ac:dyDescent="0.25">
      <c r="D68" s="2">
        <v>39417</v>
      </c>
      <c r="E68" s="1">
        <v>60</v>
      </c>
      <c r="F68" s="3">
        <v>38287010</v>
      </c>
    </row>
    <row r="69" spans="4:6" x14ac:dyDescent="0.25">
      <c r="D69" s="2">
        <v>39448</v>
      </c>
      <c r="E69" s="1">
        <v>61</v>
      </c>
      <c r="F69" s="3">
        <v>37492254</v>
      </c>
    </row>
    <row r="70" spans="4:6" x14ac:dyDescent="0.25">
      <c r="D70" s="2">
        <v>39479</v>
      </c>
      <c r="E70" s="1">
        <v>62</v>
      </c>
      <c r="F70" s="3">
        <v>36855338</v>
      </c>
    </row>
    <row r="71" spans="4:6" x14ac:dyDescent="0.25">
      <c r="D71" s="2">
        <v>39508</v>
      </c>
      <c r="E71" s="1">
        <v>63</v>
      </c>
      <c r="F71" s="3">
        <v>44201991</v>
      </c>
    </row>
    <row r="72" spans="4:6" x14ac:dyDescent="0.25">
      <c r="D72" s="2">
        <v>39539</v>
      </c>
      <c r="E72" s="1">
        <v>64</v>
      </c>
      <c r="F72" s="3">
        <v>40888963</v>
      </c>
    </row>
    <row r="73" spans="4:6" x14ac:dyDescent="0.25">
      <c r="D73" s="2">
        <v>39569</v>
      </c>
      <c r="E73" s="1">
        <v>65</v>
      </c>
      <c r="F73" s="3">
        <v>42591558</v>
      </c>
    </row>
    <row r="74" spans="4:6" x14ac:dyDescent="0.25">
      <c r="D74" s="2">
        <v>39600</v>
      </c>
      <c r="E74" s="1">
        <v>66</v>
      </c>
      <c r="F74" s="3">
        <v>44660111</v>
      </c>
    </row>
    <row r="75" spans="4:6" x14ac:dyDescent="0.25">
      <c r="D75" s="2">
        <v>39630</v>
      </c>
      <c r="E75" s="1">
        <v>67</v>
      </c>
      <c r="F75" s="3">
        <v>46490098</v>
      </c>
    </row>
    <row r="76" spans="4:6" x14ac:dyDescent="0.25">
      <c r="D76" s="2">
        <v>39661</v>
      </c>
      <c r="E76" s="1">
        <v>68</v>
      </c>
      <c r="F76" s="3">
        <v>44969555</v>
      </c>
    </row>
    <row r="77" spans="4:6" x14ac:dyDescent="0.25">
      <c r="D77" s="2">
        <v>39692</v>
      </c>
      <c r="E77" s="1">
        <v>69</v>
      </c>
      <c r="F77" s="3">
        <v>34883002</v>
      </c>
    </row>
    <row r="78" spans="4:6" x14ac:dyDescent="0.25">
      <c r="D78" s="2">
        <v>39722</v>
      </c>
      <c r="E78" s="1">
        <v>70</v>
      </c>
      <c r="F78" s="3">
        <v>38128010</v>
      </c>
    </row>
    <row r="79" spans="4:6" x14ac:dyDescent="0.25">
      <c r="D79" s="2">
        <v>39753</v>
      </c>
      <c r="E79" s="1">
        <v>71</v>
      </c>
      <c r="F79" s="3">
        <v>34270471</v>
      </c>
    </row>
    <row r="80" spans="4:6" x14ac:dyDescent="0.25">
      <c r="D80" s="2">
        <v>39783</v>
      </c>
      <c r="E80" s="1">
        <v>72</v>
      </c>
      <c r="F80" s="3">
        <v>37156359</v>
      </c>
    </row>
    <row r="81" spans="4:6" x14ac:dyDescent="0.25">
      <c r="D81" s="2">
        <v>39814</v>
      </c>
      <c r="E81" s="1">
        <v>73</v>
      </c>
      <c r="F81" s="3">
        <v>33303546</v>
      </c>
    </row>
    <row r="82" spans="4:6" x14ac:dyDescent="0.25">
      <c r="D82" s="2">
        <v>39845</v>
      </c>
      <c r="E82" s="1">
        <v>74</v>
      </c>
      <c r="F82" s="3">
        <v>31687274</v>
      </c>
    </row>
    <row r="83" spans="4:6" x14ac:dyDescent="0.25">
      <c r="D83" s="2">
        <v>39873</v>
      </c>
      <c r="E83" s="1">
        <v>75</v>
      </c>
      <c r="F83" s="3">
        <v>39056403</v>
      </c>
    </row>
    <row r="84" spans="4:6" x14ac:dyDescent="0.25">
      <c r="D84" s="2">
        <v>39904</v>
      </c>
      <c r="E84" s="1">
        <v>76</v>
      </c>
      <c r="F84" s="3">
        <v>38136055</v>
      </c>
    </row>
    <row r="85" spans="4:6" x14ac:dyDescent="0.25">
      <c r="D85" s="2">
        <v>39934</v>
      </c>
      <c r="E85" s="1">
        <v>77</v>
      </c>
      <c r="F85" s="3">
        <v>38408753</v>
      </c>
    </row>
    <row r="86" spans="4:6" x14ac:dyDescent="0.25">
      <c r="D86" s="2">
        <v>39965</v>
      </c>
      <c r="E86" s="1">
        <v>78</v>
      </c>
      <c r="F86" s="3">
        <v>41145909</v>
      </c>
    </row>
    <row r="87" spans="4:6" x14ac:dyDescent="0.25">
      <c r="D87" s="2">
        <v>39995</v>
      </c>
      <c r="E87" s="1">
        <v>79</v>
      </c>
      <c r="F87" s="3">
        <v>44215515</v>
      </c>
    </row>
    <row r="88" spans="4:6" x14ac:dyDescent="0.25">
      <c r="D88" s="2">
        <v>40026</v>
      </c>
      <c r="E88" s="1">
        <v>80</v>
      </c>
      <c r="F88" s="3">
        <v>42397035</v>
      </c>
    </row>
    <row r="89" spans="4:6" x14ac:dyDescent="0.25">
      <c r="D89" s="2">
        <v>40057</v>
      </c>
      <c r="E89" s="1">
        <v>81</v>
      </c>
      <c r="F89" s="3">
        <v>34675396</v>
      </c>
    </row>
    <row r="90" spans="4:6" x14ac:dyDescent="0.25">
      <c r="D90" s="2">
        <v>40087</v>
      </c>
      <c r="E90" s="1">
        <v>82</v>
      </c>
      <c r="F90" s="3">
        <v>37318051</v>
      </c>
    </row>
    <row r="91" spans="4:6" x14ac:dyDescent="0.25">
      <c r="D91" s="2">
        <v>40118</v>
      </c>
      <c r="E91" s="1">
        <v>83</v>
      </c>
      <c r="F91" s="3">
        <v>34576582</v>
      </c>
    </row>
    <row r="92" spans="4:6" x14ac:dyDescent="0.25">
      <c r="D92" s="2">
        <v>40148</v>
      </c>
      <c r="E92" s="1">
        <v>84</v>
      </c>
      <c r="F92" s="3">
        <v>36459079</v>
      </c>
    </row>
    <row r="93" spans="4:6" x14ac:dyDescent="0.25">
      <c r="D93" s="2">
        <v>40179</v>
      </c>
      <c r="E93" s="1">
        <v>85</v>
      </c>
      <c r="F93" s="3">
        <v>33487141</v>
      </c>
    </row>
    <row r="94" spans="4:6" x14ac:dyDescent="0.25">
      <c r="D94" s="2">
        <v>40210</v>
      </c>
      <c r="E94" s="1">
        <v>86</v>
      </c>
      <c r="F94" s="3">
        <v>30718097</v>
      </c>
    </row>
    <row r="95" spans="4:6" x14ac:dyDescent="0.25">
      <c r="D95" s="2">
        <v>40238</v>
      </c>
      <c r="E95" s="1">
        <v>87</v>
      </c>
      <c r="F95" s="3">
        <v>39369601</v>
      </c>
    </row>
    <row r="96" spans="4:6" x14ac:dyDescent="0.25">
      <c r="D96" s="2">
        <v>40269</v>
      </c>
      <c r="E96" s="1">
        <v>88</v>
      </c>
      <c r="F96" s="3">
        <v>37762307</v>
      </c>
    </row>
    <row r="97" spans="4:6" x14ac:dyDescent="0.25">
      <c r="D97" s="2">
        <v>40299</v>
      </c>
      <c r="E97" s="1">
        <v>89</v>
      </c>
      <c r="F97" s="3">
        <v>38883683</v>
      </c>
    </row>
    <row r="98" spans="4:6" x14ac:dyDescent="0.25">
      <c r="D98" s="2">
        <v>40330</v>
      </c>
      <c r="E98" s="1">
        <v>90</v>
      </c>
      <c r="F98" s="3">
        <v>41901959</v>
      </c>
    </row>
    <row r="99" spans="4:6" x14ac:dyDescent="0.25">
      <c r="D99" s="2">
        <v>40360</v>
      </c>
      <c r="E99" s="1">
        <v>91</v>
      </c>
      <c r="F99" s="3">
        <v>44021861</v>
      </c>
    </row>
    <row r="100" spans="4:6" x14ac:dyDescent="0.25">
      <c r="D100" s="2">
        <v>40391</v>
      </c>
      <c r="E100" s="1">
        <v>92</v>
      </c>
      <c r="F100" s="3">
        <v>42813205</v>
      </c>
    </row>
    <row r="101" spans="4:6" x14ac:dyDescent="0.25">
      <c r="D101" s="2">
        <v>40422</v>
      </c>
      <c r="E101" s="1">
        <v>93</v>
      </c>
      <c r="F101" s="3">
        <v>36131604</v>
      </c>
    </row>
    <row r="102" spans="4:6" x14ac:dyDescent="0.25">
      <c r="D102" s="2">
        <v>40452</v>
      </c>
      <c r="E102" s="1">
        <v>94</v>
      </c>
      <c r="F102" s="3">
        <v>39183461</v>
      </c>
    </row>
    <row r="103" spans="4:6" x14ac:dyDescent="0.25">
      <c r="D103" s="2">
        <v>40483</v>
      </c>
      <c r="E103" s="1">
        <v>95</v>
      </c>
      <c r="F103" s="3">
        <v>36671544</v>
      </c>
    </row>
    <row r="104" spans="4:6" x14ac:dyDescent="0.25">
      <c r="D104" s="2">
        <v>40513</v>
      </c>
      <c r="E104" s="1">
        <v>96</v>
      </c>
      <c r="F104" s="3">
        <v>37426385</v>
      </c>
    </row>
    <row r="105" spans="4:6" x14ac:dyDescent="0.25">
      <c r="D105" s="2">
        <v>40544</v>
      </c>
      <c r="E105" s="1">
        <v>97</v>
      </c>
      <c r="F105" s="3">
        <v>34327420</v>
      </c>
    </row>
    <row r="106" spans="4:6" x14ac:dyDescent="0.25">
      <c r="D106" s="2">
        <v>40575</v>
      </c>
      <c r="E106" s="1">
        <v>98</v>
      </c>
      <c r="F106" s="3">
        <v>31825086</v>
      </c>
    </row>
    <row r="107" spans="4:6" x14ac:dyDescent="0.25">
      <c r="D107" s="2">
        <v>40603</v>
      </c>
      <c r="E107" s="1">
        <v>99</v>
      </c>
      <c r="F107" s="3">
        <v>40506781</v>
      </c>
    </row>
    <row r="108" spans="4:6" x14ac:dyDescent="0.25">
      <c r="D108" s="2">
        <v>40634</v>
      </c>
      <c r="E108" s="1">
        <v>100</v>
      </c>
      <c r="F108" s="3">
        <v>38505752</v>
      </c>
    </row>
    <row r="109" spans="4:6" x14ac:dyDescent="0.25">
      <c r="D109" s="2">
        <v>40664</v>
      </c>
      <c r="E109" s="1">
        <v>101</v>
      </c>
      <c r="F109" s="3">
        <v>40429593</v>
      </c>
    </row>
    <row r="110" spans="4:6" x14ac:dyDescent="0.25">
      <c r="D110" s="2">
        <v>40695</v>
      </c>
      <c r="E110" s="1">
        <v>102</v>
      </c>
      <c r="F110" s="3">
        <v>42570238</v>
      </c>
    </row>
    <row r="111" spans="4:6" x14ac:dyDescent="0.25">
      <c r="D111" s="2">
        <v>40725</v>
      </c>
      <c r="E111" s="1">
        <v>103</v>
      </c>
      <c r="F111" s="3">
        <v>45074086</v>
      </c>
    </row>
    <row r="112" spans="4:6" x14ac:dyDescent="0.25">
      <c r="D112" s="2">
        <v>40756</v>
      </c>
      <c r="E112" s="1">
        <v>104</v>
      </c>
      <c r="F112" s="3">
        <v>42782321</v>
      </c>
    </row>
    <row r="113" spans="4:6" x14ac:dyDescent="0.25">
      <c r="D113" s="2">
        <v>40787</v>
      </c>
      <c r="E113" s="1">
        <v>105</v>
      </c>
      <c r="F113" s="3">
        <v>36698979</v>
      </c>
    </row>
    <row r="114" spans="4:6" x14ac:dyDescent="0.25">
      <c r="D114" s="2">
        <v>40817</v>
      </c>
      <c r="E114" s="1">
        <v>106</v>
      </c>
      <c r="F114" s="3">
        <v>38703718</v>
      </c>
    </row>
    <row r="115" spans="4:6" x14ac:dyDescent="0.25">
      <c r="D115" s="2">
        <v>40848</v>
      </c>
      <c r="E115" s="1">
        <v>107</v>
      </c>
      <c r="F115" s="3">
        <v>36827824</v>
      </c>
    </row>
    <row r="116" spans="4:6" x14ac:dyDescent="0.25">
      <c r="D116" s="2">
        <v>40878</v>
      </c>
      <c r="E116" s="1">
        <v>108</v>
      </c>
      <c r="F116" s="3">
        <v>37493287</v>
      </c>
    </row>
    <row r="117" spans="4:6" x14ac:dyDescent="0.25">
      <c r="D117" s="2">
        <v>40909</v>
      </c>
      <c r="E117" s="1">
        <v>109</v>
      </c>
      <c r="F117" s="3">
        <v>34313550</v>
      </c>
    </row>
    <row r="118" spans="4:6" x14ac:dyDescent="0.25">
      <c r="D118" s="2">
        <v>40940</v>
      </c>
      <c r="E118" s="1">
        <v>110</v>
      </c>
      <c r="F118" s="3">
        <v>33264168</v>
      </c>
    </row>
    <row r="119" spans="4:6" x14ac:dyDescent="0.25">
      <c r="D119" s="2">
        <v>40969</v>
      </c>
      <c r="E119" s="1">
        <v>111</v>
      </c>
      <c r="F119" s="3">
        <v>40781257</v>
      </c>
    </row>
    <row r="120" spans="4:6" x14ac:dyDescent="0.25">
      <c r="D120" s="2">
        <v>41000</v>
      </c>
      <c r="E120" s="1">
        <v>112</v>
      </c>
      <c r="F120" s="3">
        <v>38806524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0" workbookViewId="0">
      <selection activeCell="C47" sqref="C47"/>
    </sheetView>
  </sheetViews>
  <sheetFormatPr defaultColWidth="13.85546875" defaultRowHeight="15" x14ac:dyDescent="0.25"/>
  <cols>
    <col min="1" max="6" width="13.85546875" style="1"/>
    <col min="7" max="7" width="18.140625" style="1" customWidth="1"/>
    <col min="8" max="16384" width="13.85546875" style="1"/>
  </cols>
  <sheetData>
    <row r="1" spans="1:12" x14ac:dyDescent="0.25">
      <c r="D1" s="12"/>
      <c r="E1" s="12"/>
      <c r="F1" s="12"/>
      <c r="H1" s="1" t="s">
        <v>21</v>
      </c>
    </row>
    <row r="2" spans="1:12" ht="17.25" x14ac:dyDescent="0.25">
      <c r="A2" s="1" t="s">
        <v>11</v>
      </c>
      <c r="B2" s="7">
        <v>37.424500968944599</v>
      </c>
      <c r="D2" s="12" t="s">
        <v>18</v>
      </c>
      <c r="E2" s="12"/>
      <c r="F2" s="12"/>
      <c r="H2" s="1" t="s">
        <v>20</v>
      </c>
      <c r="K2" s="1" t="s">
        <v>22</v>
      </c>
    </row>
    <row r="3" spans="1:12" x14ac:dyDescent="0.25">
      <c r="A3" s="1" t="s">
        <v>3</v>
      </c>
      <c r="B3" s="8">
        <v>1.0014935700338523</v>
      </c>
      <c r="D3" s="12"/>
      <c r="E3" s="12"/>
      <c r="F3" s="12"/>
      <c r="G3" s="9">
        <v>1000000</v>
      </c>
      <c r="K3" s="1" t="s">
        <v>23</v>
      </c>
    </row>
    <row r="4" spans="1:12" x14ac:dyDescent="0.25">
      <c r="D4" s="12" t="s">
        <v>17</v>
      </c>
      <c r="E4" s="12"/>
      <c r="F4" s="12"/>
      <c r="J4" s="1" t="s">
        <v>10</v>
      </c>
      <c r="K4" s="1">
        <f>STDEV(I9:I42)</f>
        <v>0.41175600168951815</v>
      </c>
    </row>
    <row r="5" spans="1:12" x14ac:dyDescent="0.25">
      <c r="A5" s="1">
        <v>1</v>
      </c>
      <c r="B5" s="8">
        <v>0.88404899578616614</v>
      </c>
      <c r="J5" s="1" t="s">
        <v>9</v>
      </c>
      <c r="K5" s="1">
        <f>RSQ(G9:G42,H9:H42)</f>
        <v>0.9874297072169087</v>
      </c>
    </row>
    <row r="6" spans="1:12" x14ac:dyDescent="0.25">
      <c r="A6" s="1">
        <v>2</v>
      </c>
      <c r="B6" s="8">
        <v>0.8283725630361054</v>
      </c>
      <c r="J6" s="1" t="s">
        <v>8</v>
      </c>
      <c r="K6" s="10"/>
    </row>
    <row r="7" spans="1:12" x14ac:dyDescent="0.25">
      <c r="A7" s="1">
        <v>3</v>
      </c>
      <c r="B7" s="8">
        <v>1.0414001275652323</v>
      </c>
      <c r="J7" s="11">
        <f>SUM(J9:J42)</f>
        <v>5.5949219453172887</v>
      </c>
    </row>
    <row r="8" spans="1:12" x14ac:dyDescent="0.25">
      <c r="A8" s="1">
        <v>4</v>
      </c>
      <c r="B8" s="8">
        <v>0.99168486564208558</v>
      </c>
      <c r="D8" s="1" t="s">
        <v>2</v>
      </c>
      <c r="E8" s="1" t="s">
        <v>1</v>
      </c>
      <c r="F8" s="1" t="s">
        <v>1</v>
      </c>
      <c r="G8" s="1" t="s">
        <v>12</v>
      </c>
      <c r="H8" s="1" t="s">
        <v>4</v>
      </c>
      <c r="I8" s="1" t="s">
        <v>5</v>
      </c>
      <c r="J8" s="1" t="s">
        <v>6</v>
      </c>
    </row>
    <row r="9" spans="1:12" x14ac:dyDescent="0.25">
      <c r="A9" s="1">
        <v>5</v>
      </c>
      <c r="B9" s="8">
        <v>1.0331529458006219</v>
      </c>
      <c r="D9" s="1">
        <v>1</v>
      </c>
      <c r="E9" s="4">
        <v>39995</v>
      </c>
      <c r="F9" s="5">
        <f>MONTH(E9)</f>
        <v>7</v>
      </c>
      <c r="G9" s="6">
        <v>44.215515000000003</v>
      </c>
      <c r="H9" s="1">
        <f t="shared" ref="H9:H43" si="0">base*(trend^D9)*VLOOKUP(F9,$A$5:$B$16,2)</f>
        <v>43.639451821460426</v>
      </c>
      <c r="I9" s="10">
        <f>(G9-H9)</f>
        <v>0.57606317853957734</v>
      </c>
      <c r="J9" s="10">
        <f>I9^2</f>
        <v>0.33184878566912096</v>
      </c>
      <c r="L9" s="1" t="str">
        <f ca="1">_xlfn.FORMULATEXT(H9)</f>
        <v>=base*(trend^D9)*VLOOKUP(F9,$A$5:$B$16,2)</v>
      </c>
    </row>
    <row r="10" spans="1:12" x14ac:dyDescent="0.25">
      <c r="A10" s="1">
        <v>6</v>
      </c>
      <c r="B10" s="8">
        <v>1.0985993457740826</v>
      </c>
      <c r="D10" s="1">
        <v>2</v>
      </c>
      <c r="E10" s="4">
        <v>40026</v>
      </c>
      <c r="F10" s="5">
        <f t="shared" ref="F10:F42" si="1">MONTH(E10)</f>
        <v>8</v>
      </c>
      <c r="G10" s="6">
        <v>42.397035000000002</v>
      </c>
      <c r="H10" s="1">
        <f t="shared" si="0"/>
        <v>41.895706586695027</v>
      </c>
      <c r="I10" s="10">
        <f t="shared" ref="I10:I42" si="2">(G10-H10)</f>
        <v>0.50132841330497513</v>
      </c>
      <c r="J10" s="10">
        <f t="shared" ref="J10:J42" si="3">I10^2</f>
        <v>0.25133017798688395</v>
      </c>
    </row>
    <row r="11" spans="1:12" x14ac:dyDescent="0.25">
      <c r="A11" s="1">
        <v>7</v>
      </c>
      <c r="B11" s="8">
        <v>1.1643273609359464</v>
      </c>
      <c r="D11" s="1">
        <v>3</v>
      </c>
      <c r="E11" s="4">
        <v>40057</v>
      </c>
      <c r="F11" s="5">
        <f t="shared" si="1"/>
        <v>9</v>
      </c>
      <c r="G11" s="6">
        <v>34.675395999999999</v>
      </c>
      <c r="H11" s="1">
        <f t="shared" si="0"/>
        <v>35.199807022104096</v>
      </c>
      <c r="I11" s="10">
        <f t="shared" si="2"/>
        <v>-0.52441102210409696</v>
      </c>
      <c r="J11" s="10">
        <f t="shared" si="3"/>
        <v>0.27500692010426364</v>
      </c>
    </row>
    <row r="12" spans="1:12" x14ac:dyDescent="0.25">
      <c r="A12" s="1">
        <v>8</v>
      </c>
      <c r="B12" s="8">
        <v>1.1161361402510663</v>
      </c>
      <c r="D12" s="1">
        <v>4</v>
      </c>
      <c r="E12" s="4">
        <v>40087</v>
      </c>
      <c r="F12" s="5">
        <f t="shared" si="1"/>
        <v>10</v>
      </c>
      <c r="G12" s="6">
        <v>37.318050999999997</v>
      </c>
      <c r="H12" s="1">
        <f t="shared" si="0"/>
        <v>37.716095806568873</v>
      </c>
      <c r="I12" s="10">
        <f t="shared" si="2"/>
        <v>-0.3980448065688762</v>
      </c>
      <c r="J12" s="10">
        <f t="shared" si="3"/>
        <v>0.15843966803645407</v>
      </c>
    </row>
    <row r="13" spans="1:12" x14ac:dyDescent="0.25">
      <c r="A13" s="1">
        <v>9</v>
      </c>
      <c r="B13" s="8">
        <v>0.93635334996849284</v>
      </c>
      <c r="D13" s="1">
        <v>5</v>
      </c>
      <c r="E13" s="4">
        <v>40118</v>
      </c>
      <c r="F13" s="5">
        <f t="shared" si="1"/>
        <v>11</v>
      </c>
      <c r="G13" s="6">
        <v>34.576582000000002</v>
      </c>
      <c r="H13" s="1">
        <f t="shared" si="0"/>
        <v>35.387683449346866</v>
      </c>
      <c r="I13" s="10">
        <f t="shared" si="2"/>
        <v>-0.81110144934686446</v>
      </c>
      <c r="J13" s="10">
        <f t="shared" si="3"/>
        <v>0.65788556113258412</v>
      </c>
    </row>
    <row r="14" spans="1:12" x14ac:dyDescent="0.25">
      <c r="A14" s="1">
        <v>10</v>
      </c>
      <c r="B14" s="8">
        <v>1.0017931344331392</v>
      </c>
      <c r="D14" s="1">
        <v>6</v>
      </c>
      <c r="E14" s="4">
        <v>40148</v>
      </c>
      <c r="F14" s="5">
        <f t="shared" si="1"/>
        <v>12</v>
      </c>
      <c r="G14" s="6">
        <v>36.459079000000003</v>
      </c>
      <c r="H14" s="1">
        <f t="shared" si="0"/>
        <v>36.461611845394415</v>
      </c>
      <c r="I14" s="10">
        <f t="shared" si="2"/>
        <v>-2.532845394412675E-3</v>
      </c>
      <c r="J14" s="10">
        <f t="shared" si="3"/>
        <v>6.4153057919974988E-6</v>
      </c>
    </row>
    <row r="15" spans="1:12" x14ac:dyDescent="0.25">
      <c r="A15" s="1">
        <v>11</v>
      </c>
      <c r="B15" s="8">
        <v>0.93854540807898745</v>
      </c>
      <c r="D15" s="1">
        <v>7</v>
      </c>
      <c r="E15" s="4">
        <v>40179</v>
      </c>
      <c r="F15" s="5">
        <f t="shared" si="1"/>
        <v>1</v>
      </c>
      <c r="G15" s="6">
        <v>33.487141000000001</v>
      </c>
      <c r="H15" s="1">
        <f t="shared" si="0"/>
        <v>33.432550579341147</v>
      </c>
      <c r="I15" s="10">
        <f t="shared" si="2"/>
        <v>5.4590420658854555E-2</v>
      </c>
      <c r="J15" s="10">
        <f t="shared" si="3"/>
        <v>2.9801140277106943E-3</v>
      </c>
    </row>
    <row r="16" spans="1:12" x14ac:dyDescent="0.25">
      <c r="A16" s="1">
        <v>12</v>
      </c>
      <c r="B16" s="8">
        <v>0.96558576272807317</v>
      </c>
      <c r="D16" s="1">
        <v>8</v>
      </c>
      <c r="E16" s="4">
        <v>40210</v>
      </c>
      <c r="F16" s="5">
        <f t="shared" si="1"/>
        <v>2</v>
      </c>
      <c r="G16" s="6">
        <v>30.718097</v>
      </c>
      <c r="H16" s="1">
        <f t="shared" si="0"/>
        <v>31.373794416911224</v>
      </c>
      <c r="I16" s="10">
        <f t="shared" si="2"/>
        <v>-0.65569741691122374</v>
      </c>
      <c r="J16" s="10">
        <f t="shared" si="3"/>
        <v>0.42993910254405115</v>
      </c>
    </row>
    <row r="17" spans="1:10" x14ac:dyDescent="0.25">
      <c r="D17" s="1">
        <v>9</v>
      </c>
      <c r="E17" s="4">
        <v>40238</v>
      </c>
      <c r="F17" s="5">
        <f t="shared" si="1"/>
        <v>3</v>
      </c>
      <c r="G17" s="6">
        <v>39.369601000000003</v>
      </c>
      <c r="H17" s="1">
        <f t="shared" si="0"/>
        <v>39.500912867182784</v>
      </c>
      <c r="I17" s="10">
        <f t="shared" si="2"/>
        <v>-0.13131186718278087</v>
      </c>
      <c r="J17" s="10">
        <f t="shared" si="3"/>
        <v>1.7242806463028285E-2</v>
      </c>
    </row>
    <row r="18" spans="1:10" x14ac:dyDescent="0.25">
      <c r="A18" s="1" t="s">
        <v>7</v>
      </c>
      <c r="B18" s="1">
        <f>AVERAGE(B5:B16)</f>
        <v>0.99999999999999989</v>
      </c>
      <c r="D18" s="1">
        <v>10</v>
      </c>
      <c r="E18" s="4">
        <v>40269</v>
      </c>
      <c r="F18" s="5">
        <f t="shared" si="1"/>
        <v>4</v>
      </c>
      <c r="G18" s="6">
        <v>37.762307</v>
      </c>
      <c r="H18" s="1">
        <f t="shared" si="0"/>
        <v>37.671364963034534</v>
      </c>
      <c r="I18" s="10">
        <f t="shared" si="2"/>
        <v>9.0942036965465434E-2</v>
      </c>
      <c r="J18" s="10">
        <f t="shared" si="3"/>
        <v>8.2704540874280821E-3</v>
      </c>
    </row>
    <row r="19" spans="1:10" x14ac:dyDescent="0.25">
      <c r="D19" s="1">
        <v>11</v>
      </c>
      <c r="E19" s="4">
        <v>40299</v>
      </c>
      <c r="F19" s="5">
        <f t="shared" si="1"/>
        <v>5</v>
      </c>
      <c r="G19" s="6">
        <v>38.883682999999998</v>
      </c>
      <c r="H19" s="1">
        <f t="shared" si="0"/>
        <v>39.305240203584525</v>
      </c>
      <c r="I19" s="10">
        <f t="shared" si="2"/>
        <v>-0.42155720358452697</v>
      </c>
      <c r="J19" s="10">
        <f t="shared" si="3"/>
        <v>0.17771047589400632</v>
      </c>
    </row>
    <row r="20" spans="1:10" x14ac:dyDescent="0.25">
      <c r="D20" s="1">
        <v>12</v>
      </c>
      <c r="E20" s="4">
        <v>40330</v>
      </c>
      <c r="F20" s="5">
        <f t="shared" si="1"/>
        <v>6</v>
      </c>
      <c r="G20" s="6">
        <v>41.901958999999998</v>
      </c>
      <c r="H20" s="1">
        <f t="shared" si="0"/>
        <v>41.857504994952833</v>
      </c>
      <c r="I20" s="10">
        <f t="shared" si="2"/>
        <v>4.4454005047164458E-2</v>
      </c>
      <c r="J20" s="10">
        <f t="shared" si="3"/>
        <v>1.976158564733323E-3</v>
      </c>
    </row>
    <row r="21" spans="1:10" x14ac:dyDescent="0.25">
      <c r="D21" s="1">
        <v>13</v>
      </c>
      <c r="E21" s="4">
        <v>40360</v>
      </c>
      <c r="F21" s="5">
        <f t="shared" si="1"/>
        <v>7</v>
      </c>
      <c r="G21" s="6">
        <v>44.021861000000001</v>
      </c>
      <c r="H21" s="1">
        <f t="shared" si="0"/>
        <v>44.428051865845809</v>
      </c>
      <c r="I21" s="10">
        <f t="shared" si="2"/>
        <v>-0.40619086584580799</v>
      </c>
      <c r="J21" s="10">
        <f t="shared" si="3"/>
        <v>0.16499101949656719</v>
      </c>
    </row>
    <row r="22" spans="1:10" x14ac:dyDescent="0.25">
      <c r="D22" s="1">
        <v>14</v>
      </c>
      <c r="E22" s="4">
        <v>40391</v>
      </c>
      <c r="F22" s="5">
        <f t="shared" si="1"/>
        <v>8</v>
      </c>
      <c r="G22" s="6">
        <v>42.813205000000004</v>
      </c>
      <c r="H22" s="1">
        <f t="shared" si="0"/>
        <v>42.652795750165623</v>
      </c>
      <c r="I22" s="10">
        <f t="shared" si="2"/>
        <v>0.16040924983438032</v>
      </c>
      <c r="J22" s="10">
        <f t="shared" si="3"/>
        <v>2.5731127432428641E-2</v>
      </c>
    </row>
    <row r="23" spans="1:10" x14ac:dyDescent="0.25">
      <c r="D23" s="1">
        <v>15</v>
      </c>
      <c r="E23" s="4">
        <v>40422</v>
      </c>
      <c r="F23" s="5">
        <f t="shared" si="1"/>
        <v>9</v>
      </c>
      <c r="G23" s="6">
        <v>36.131604000000003</v>
      </c>
      <c r="H23" s="1">
        <f t="shared" si="0"/>
        <v>35.83589588714198</v>
      </c>
      <c r="I23" s="10">
        <f t="shared" si="2"/>
        <v>0.29570811285802279</v>
      </c>
      <c r="J23" s="10">
        <f t="shared" si="3"/>
        <v>8.7443288010053147E-2</v>
      </c>
    </row>
    <row r="24" spans="1:10" x14ac:dyDescent="0.25">
      <c r="D24" s="1">
        <v>16</v>
      </c>
      <c r="E24" s="4">
        <v>40452</v>
      </c>
      <c r="F24" s="5">
        <f t="shared" si="1"/>
        <v>10</v>
      </c>
      <c r="G24" s="6">
        <v>39.183461000000001</v>
      </c>
      <c r="H24" s="1">
        <f t="shared" si="0"/>
        <v>38.397656036719994</v>
      </c>
      <c r="I24" s="10">
        <f t="shared" si="2"/>
        <v>0.78580496328000748</v>
      </c>
      <c r="J24" s="10">
        <f t="shared" si="3"/>
        <v>0.61748944031549391</v>
      </c>
    </row>
    <row r="25" spans="1:10" x14ac:dyDescent="0.25">
      <c r="D25" s="1">
        <v>17</v>
      </c>
      <c r="E25" s="4">
        <v>40483</v>
      </c>
      <c r="F25" s="5">
        <f t="shared" si="1"/>
        <v>11</v>
      </c>
      <c r="G25" s="6">
        <v>36.671543999999997</v>
      </c>
      <c r="H25" s="1">
        <f t="shared" si="0"/>
        <v>36.02716739275256</v>
      </c>
      <c r="I25" s="10">
        <f t="shared" si="2"/>
        <v>0.64437660724743751</v>
      </c>
      <c r="J25" s="10">
        <f t="shared" si="3"/>
        <v>0.41522121196771833</v>
      </c>
    </row>
    <row r="26" spans="1:10" x14ac:dyDescent="0.25">
      <c r="D26" s="1">
        <v>18</v>
      </c>
      <c r="E26" s="4">
        <v>40513</v>
      </c>
      <c r="F26" s="5">
        <f t="shared" si="1"/>
        <v>12</v>
      </c>
      <c r="G26" s="6">
        <v>37.426385000000003</v>
      </c>
      <c r="H26" s="1">
        <f t="shared" si="0"/>
        <v>37.120502539926477</v>
      </c>
      <c r="I26" s="10">
        <f t="shared" si="2"/>
        <v>0.30588246007352637</v>
      </c>
      <c r="J26" s="10">
        <f t="shared" si="3"/>
        <v>9.3564079380632451E-2</v>
      </c>
    </row>
    <row r="27" spans="1:10" x14ac:dyDescent="0.25">
      <c r="D27" s="1">
        <v>19</v>
      </c>
      <c r="E27" s="4">
        <v>40544</v>
      </c>
      <c r="F27" s="5">
        <f t="shared" si="1"/>
        <v>1</v>
      </c>
      <c r="G27" s="6">
        <v>34.327419999999996</v>
      </c>
      <c r="H27" s="1">
        <f t="shared" si="0"/>
        <v>34.036703696998309</v>
      </c>
      <c r="I27" s="10">
        <f t="shared" si="2"/>
        <v>0.29071630300168749</v>
      </c>
      <c r="J27" s="10">
        <f t="shared" si="3"/>
        <v>8.4515968830968971E-2</v>
      </c>
    </row>
    <row r="28" spans="1:10" x14ac:dyDescent="0.25">
      <c r="D28" s="1">
        <v>20</v>
      </c>
      <c r="E28" s="4">
        <v>40575</v>
      </c>
      <c r="F28" s="5">
        <f t="shared" si="1"/>
        <v>2</v>
      </c>
      <c r="G28" s="6">
        <v>31.825085999999999</v>
      </c>
      <c r="H28" s="1">
        <f t="shared" si="0"/>
        <v>31.940744152461001</v>
      </c>
      <c r="I28" s="10">
        <f t="shared" si="2"/>
        <v>-0.11565815246100186</v>
      </c>
      <c r="J28" s="10">
        <f t="shared" si="3"/>
        <v>1.3376808230692351E-2</v>
      </c>
    </row>
    <row r="29" spans="1:10" x14ac:dyDescent="0.25">
      <c r="D29" s="1">
        <v>21</v>
      </c>
      <c r="E29" s="4">
        <v>40603</v>
      </c>
      <c r="F29" s="5">
        <f t="shared" si="1"/>
        <v>3</v>
      </c>
      <c r="G29" s="6">
        <v>40.506780999999997</v>
      </c>
      <c r="H29" s="1">
        <f t="shared" si="0"/>
        <v>40.214726179223625</v>
      </c>
      <c r="I29" s="10">
        <f t="shared" si="2"/>
        <v>0.29205482077637157</v>
      </c>
      <c r="J29" s="10">
        <f t="shared" si="3"/>
        <v>8.5296018338718513E-2</v>
      </c>
    </row>
    <row r="30" spans="1:10" x14ac:dyDescent="0.25">
      <c r="D30" s="1">
        <v>22</v>
      </c>
      <c r="E30" s="4">
        <v>40634</v>
      </c>
      <c r="F30" s="5">
        <f t="shared" si="1"/>
        <v>4</v>
      </c>
      <c r="G30" s="6">
        <v>38.505752000000001</v>
      </c>
      <c r="H30" s="1">
        <f t="shared" si="0"/>
        <v>38.352116870813958</v>
      </c>
      <c r="I30" s="10">
        <f t="shared" si="2"/>
        <v>0.15363512918604272</v>
      </c>
      <c r="J30" s="10">
        <f t="shared" si="3"/>
        <v>2.3603752920012034E-2</v>
      </c>
    </row>
    <row r="31" spans="1:10" x14ac:dyDescent="0.25">
      <c r="D31" s="1">
        <v>23</v>
      </c>
      <c r="E31" s="4">
        <v>40664</v>
      </c>
      <c r="F31" s="5">
        <f t="shared" si="1"/>
        <v>5</v>
      </c>
      <c r="G31" s="6">
        <v>40.429592999999997</v>
      </c>
      <c r="H31" s="1">
        <f t="shared" si="0"/>
        <v>40.015517552987014</v>
      </c>
      <c r="I31" s="10">
        <f t="shared" si="2"/>
        <v>0.41407544701298349</v>
      </c>
      <c r="J31" s="10">
        <f t="shared" si="3"/>
        <v>0.17145847581900209</v>
      </c>
    </row>
    <row r="32" spans="1:10" x14ac:dyDescent="0.25">
      <c r="D32" s="1">
        <v>24</v>
      </c>
      <c r="E32" s="4">
        <v>40695</v>
      </c>
      <c r="F32" s="5">
        <f t="shared" si="1"/>
        <v>6</v>
      </c>
      <c r="G32" s="6">
        <v>42.570238000000003</v>
      </c>
      <c r="H32" s="1">
        <f t="shared" si="0"/>
        <v>42.61390382489067</v>
      </c>
      <c r="I32" s="10">
        <f t="shared" si="2"/>
        <v>-4.3665824890666727E-2</v>
      </c>
      <c r="J32" s="10">
        <f t="shared" si="3"/>
        <v>1.9067042633823699E-3</v>
      </c>
    </row>
    <row r="33" spans="4:10" x14ac:dyDescent="0.25">
      <c r="D33" s="1">
        <v>25</v>
      </c>
      <c r="E33" s="4">
        <v>40725</v>
      </c>
      <c r="F33" s="5">
        <f t="shared" si="1"/>
        <v>7</v>
      </c>
      <c r="G33" s="6">
        <v>45.074086000000001</v>
      </c>
      <c r="H33" s="1">
        <f t="shared" si="0"/>
        <v>45.230902548221543</v>
      </c>
      <c r="I33" s="10">
        <f t="shared" si="2"/>
        <v>-0.15681654822154201</v>
      </c>
      <c r="J33" s="10">
        <f t="shared" si="3"/>
        <v>2.459142979611921E-2</v>
      </c>
    </row>
    <row r="34" spans="4:10" x14ac:dyDescent="0.25">
      <c r="D34" s="1">
        <v>26</v>
      </c>
      <c r="E34" s="4">
        <v>40756</v>
      </c>
      <c r="F34" s="5">
        <f t="shared" si="1"/>
        <v>8</v>
      </c>
      <c r="G34" s="6">
        <v>42.782321000000003</v>
      </c>
      <c r="H34" s="1">
        <f t="shared" si="0"/>
        <v>43.42356612462757</v>
      </c>
      <c r="I34" s="10">
        <f t="shared" si="2"/>
        <v>-0.64124512462756655</v>
      </c>
      <c r="J34" s="10">
        <f t="shared" si="3"/>
        <v>0.41119530985862335</v>
      </c>
    </row>
    <row r="35" spans="4:10" x14ac:dyDescent="0.25">
      <c r="D35" s="1">
        <v>27</v>
      </c>
      <c r="E35" s="4">
        <v>40787</v>
      </c>
      <c r="F35" s="5">
        <f t="shared" si="1"/>
        <v>9</v>
      </c>
      <c r="G35" s="6">
        <v>36.698979000000001</v>
      </c>
      <c r="H35" s="1">
        <f t="shared" si="0"/>
        <v>36.483479390317264</v>
      </c>
      <c r="I35" s="10">
        <f t="shared" si="2"/>
        <v>0.21549960968273751</v>
      </c>
      <c r="J35" s="10">
        <f t="shared" si="3"/>
        <v>4.6440081773412217E-2</v>
      </c>
    </row>
    <row r="36" spans="4:10" x14ac:dyDescent="0.25">
      <c r="D36" s="1">
        <v>28</v>
      </c>
      <c r="E36" s="4">
        <v>40817</v>
      </c>
      <c r="F36" s="5">
        <f t="shared" si="1"/>
        <v>10</v>
      </c>
      <c r="G36" s="6">
        <v>38.703718000000002</v>
      </c>
      <c r="H36" s="1">
        <f t="shared" si="0"/>
        <v>39.091532609201622</v>
      </c>
      <c r="I36" s="10">
        <f t="shared" si="2"/>
        <v>-0.38781460920161948</v>
      </c>
      <c r="J36" s="10">
        <f t="shared" si="3"/>
        <v>0.15040017111020484</v>
      </c>
    </row>
    <row r="37" spans="4:10" x14ac:dyDescent="0.25">
      <c r="D37" s="1">
        <v>29</v>
      </c>
      <c r="E37" s="4">
        <v>40848</v>
      </c>
      <c r="F37" s="5">
        <f t="shared" si="1"/>
        <v>11</v>
      </c>
      <c r="G37" s="6">
        <v>36.827824</v>
      </c>
      <c r="H37" s="1">
        <f t="shared" si="0"/>
        <v>36.678207326096384</v>
      </c>
      <c r="I37" s="10">
        <f t="shared" si="2"/>
        <v>0.14961667390361555</v>
      </c>
      <c r="J37" s="10">
        <f t="shared" si="3"/>
        <v>2.2385149109980833E-2</v>
      </c>
    </row>
    <row r="38" spans="4:10" x14ac:dyDescent="0.25">
      <c r="D38" s="1">
        <v>30</v>
      </c>
      <c r="E38" s="4">
        <v>40878</v>
      </c>
      <c r="F38" s="5">
        <f t="shared" si="1"/>
        <v>12</v>
      </c>
      <c r="G38" s="6">
        <v>37.493287000000002</v>
      </c>
      <c r="H38" s="1">
        <f t="shared" si="0"/>
        <v>37.791299920020933</v>
      </c>
      <c r="I38" s="10">
        <f t="shared" si="2"/>
        <v>-0.29801292002093049</v>
      </c>
      <c r="J38" s="10">
        <f t="shared" si="3"/>
        <v>8.8811700499401514E-2</v>
      </c>
    </row>
    <row r="39" spans="4:10" x14ac:dyDescent="0.25">
      <c r="D39" s="1">
        <v>31</v>
      </c>
      <c r="E39" s="4">
        <v>40909</v>
      </c>
      <c r="F39" s="5">
        <f t="shared" si="1"/>
        <v>1</v>
      </c>
      <c r="G39" s="6">
        <v>34.313549999999999</v>
      </c>
      <c r="H39" s="1">
        <f t="shared" si="0"/>
        <v>34.651774348114635</v>
      </c>
      <c r="I39" s="10">
        <f t="shared" si="2"/>
        <v>-0.33822434811463609</v>
      </c>
      <c r="J39" s="10">
        <f t="shared" si="3"/>
        <v>0.11439570965757054</v>
      </c>
    </row>
    <row r="40" spans="4:10" x14ac:dyDescent="0.25">
      <c r="D40" s="1">
        <v>32</v>
      </c>
      <c r="E40" s="4">
        <v>40940</v>
      </c>
      <c r="F40" s="5">
        <f t="shared" si="1"/>
        <v>2</v>
      </c>
      <c r="G40" s="6">
        <v>33.264167999999998</v>
      </c>
      <c r="H40" s="1">
        <f t="shared" si="0"/>
        <v>32.517939126389294</v>
      </c>
      <c r="I40" s="10">
        <f t="shared" si="2"/>
        <v>0.74622887361070411</v>
      </c>
      <c r="J40" s="10">
        <f t="shared" si="3"/>
        <v>0.55685753181030018</v>
      </c>
    </row>
    <row r="41" spans="4:10" x14ac:dyDescent="0.25">
      <c r="D41" s="1">
        <v>33</v>
      </c>
      <c r="E41" s="4">
        <v>40969</v>
      </c>
      <c r="F41" s="5">
        <f t="shared" si="1"/>
        <v>3</v>
      </c>
      <c r="G41" s="6">
        <v>40.781256999999997</v>
      </c>
      <c r="H41" s="1">
        <f t="shared" si="0"/>
        <v>40.941438672763383</v>
      </c>
      <c r="I41" s="10">
        <f t="shared" si="2"/>
        <v>-0.16018167276338602</v>
      </c>
      <c r="J41" s="10">
        <f t="shared" si="3"/>
        <v>2.5658168289276483E-2</v>
      </c>
    </row>
    <row r="42" spans="4:10" x14ac:dyDescent="0.25">
      <c r="D42" s="1">
        <v>34</v>
      </c>
      <c r="E42" s="4">
        <v>41000</v>
      </c>
      <c r="F42" s="5">
        <f t="shared" si="1"/>
        <v>4</v>
      </c>
      <c r="G42" s="6">
        <v>38.806524000000003</v>
      </c>
      <c r="H42" s="1">
        <f t="shared" si="0"/>
        <v>39.045170513887534</v>
      </c>
      <c r="I42" s="10">
        <f t="shared" si="2"/>
        <v>-0.23864651388753089</v>
      </c>
      <c r="J42" s="10">
        <f t="shared" si="3"/>
        <v>5.6952158590671473E-2</v>
      </c>
    </row>
    <row r="43" spans="4:10" x14ac:dyDescent="0.25">
      <c r="D43" s="1">
        <v>35</v>
      </c>
      <c r="F43" s="1">
        <v>5</v>
      </c>
      <c r="H43" s="1">
        <f t="shared" si="0"/>
        <v>40.738630186195465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workbookViewId="0">
      <selection activeCell="H42" sqref="H42:H43"/>
    </sheetView>
  </sheetViews>
  <sheetFormatPr defaultRowHeight="15" x14ac:dyDescent="0.25"/>
  <cols>
    <col min="1" max="3" width="9.140625" style="1"/>
    <col min="4" max="4" width="13.7109375" style="1" customWidth="1"/>
    <col min="5" max="5" width="12.85546875" style="1" bestFit="1" customWidth="1"/>
    <col min="6" max="6" width="7.140625" style="1" customWidth="1"/>
    <col min="7" max="7" width="22.28515625" style="1" customWidth="1"/>
    <col min="8" max="8" width="9.140625" style="1"/>
    <col min="9" max="9" width="6.5703125" style="1" customWidth="1"/>
    <col min="10" max="10" width="14.140625" style="1" customWidth="1"/>
    <col min="11" max="16384" width="9.140625" style="1"/>
  </cols>
  <sheetData>
    <row r="1" spans="1:12" x14ac:dyDescent="0.25">
      <c r="D1" s="12"/>
      <c r="E1" s="12"/>
      <c r="F1" s="12"/>
      <c r="G1" s="12"/>
    </row>
    <row r="2" spans="1:12" x14ac:dyDescent="0.25">
      <c r="A2" s="1" t="s">
        <v>13</v>
      </c>
      <c r="B2" s="8">
        <v>37.378519025646582</v>
      </c>
      <c r="D2" s="12"/>
      <c r="E2" s="12" t="s">
        <v>19</v>
      </c>
      <c r="F2" s="12"/>
      <c r="G2" s="12"/>
    </row>
    <row r="3" spans="1:12" x14ac:dyDescent="0.25">
      <c r="A3" s="1" t="s">
        <v>14</v>
      </c>
      <c r="B3" s="8">
        <v>5.9028944815276381E-2</v>
      </c>
      <c r="D3" s="12"/>
      <c r="E3" s="12"/>
      <c r="F3" s="12"/>
      <c r="G3" s="12"/>
    </row>
    <row r="4" spans="1:12" x14ac:dyDescent="0.25">
      <c r="D4" s="12"/>
      <c r="E4" s="12" t="s">
        <v>16</v>
      </c>
      <c r="F4" s="12"/>
      <c r="G4" s="12"/>
      <c r="J4" s="1" t="s">
        <v>10</v>
      </c>
      <c r="K4" s="1">
        <f>STDEV(I9:I42)</f>
        <v>0.38632298542483251</v>
      </c>
    </row>
    <row r="5" spans="1:12" x14ac:dyDescent="0.25">
      <c r="A5" s="1">
        <v>1</v>
      </c>
      <c r="B5" s="8">
        <v>-4.4573883332710649</v>
      </c>
      <c r="D5" s="12"/>
      <c r="E5" s="12"/>
      <c r="F5" s="12"/>
      <c r="G5" s="12"/>
      <c r="J5" s="1" t="s">
        <v>9</v>
      </c>
      <c r="K5" s="1">
        <f>RSQ(G9:G42,H9:H42)</f>
        <v>0.98893398907648022</v>
      </c>
    </row>
    <row r="6" spans="1:12" x14ac:dyDescent="0.25">
      <c r="A6" s="1">
        <v>2</v>
      </c>
      <c r="B6" s="8">
        <v>-6.6233344478113398</v>
      </c>
      <c r="D6" s="12"/>
      <c r="E6" s="12"/>
      <c r="F6" s="12"/>
      <c r="G6" s="12"/>
      <c r="J6" s="1" t="s">
        <v>8</v>
      </c>
      <c r="K6" s="1">
        <f>SUM(J9:J42)</f>
        <v>4.9250998383860436</v>
      </c>
    </row>
    <row r="7" spans="1:12" x14ac:dyDescent="0.25">
      <c r="A7" s="1">
        <v>3</v>
      </c>
      <c r="B7" s="8">
        <v>1.6010846809496582</v>
      </c>
    </row>
    <row r="8" spans="1:12" x14ac:dyDescent="0.25">
      <c r="A8" s="1">
        <v>4</v>
      </c>
      <c r="B8" s="8">
        <v>-0.31896081491782841</v>
      </c>
      <c r="D8" s="1" t="s">
        <v>2</v>
      </c>
      <c r="E8" s="1" t="s">
        <v>1</v>
      </c>
      <c r="F8" s="1" t="s">
        <v>1</v>
      </c>
      <c r="G8" s="1" t="s">
        <v>15</v>
      </c>
      <c r="H8" s="1" t="s">
        <v>4</v>
      </c>
      <c r="I8" s="1" t="s">
        <v>5</v>
      </c>
      <c r="J8" s="1" t="s">
        <v>6</v>
      </c>
      <c r="L8" s="1" t="str">
        <f ca="1">_xlfn.FORMULATEXT(H9)</f>
        <v>=baseadd+trend*D9+VLOOKUP(F9,$A$5:$B$16,2)</v>
      </c>
    </row>
    <row r="9" spans="1:12" x14ac:dyDescent="0.25">
      <c r="A9" s="1">
        <v>5</v>
      </c>
      <c r="B9" s="8">
        <v>1.2745463150257135</v>
      </c>
      <c r="D9" s="1">
        <v>1</v>
      </c>
      <c r="E9" s="4">
        <v>39995</v>
      </c>
      <c r="F9" s="5">
        <f>MONTH(E9)</f>
        <v>7</v>
      </c>
      <c r="G9" s="6">
        <v>44.215515000000003</v>
      </c>
      <c r="H9" s="1">
        <f t="shared" ref="H9:H43" si="0">baseadd+trend*D9+VLOOKUP(F9,$A$5:$B$16,2)</f>
        <v>43.728775913154024</v>
      </c>
      <c r="I9" s="6">
        <f>G9-H9</f>
        <v>0.48673908684597933</v>
      </c>
      <c r="J9" s="1">
        <f>(I9^2)</f>
        <v>0.23691493866365781</v>
      </c>
    </row>
    <row r="10" spans="1:12" x14ac:dyDescent="0.25">
      <c r="A10" s="1">
        <v>6</v>
      </c>
      <c r="B10" s="8">
        <v>3.7950397712257056</v>
      </c>
      <c r="D10" s="1">
        <v>2</v>
      </c>
      <c r="E10" s="4">
        <v>40026</v>
      </c>
      <c r="F10" s="5">
        <f t="shared" ref="F10:F42" si="1">MONTH(E10)</f>
        <v>8</v>
      </c>
      <c r="G10" s="6">
        <v>42.397035000000002</v>
      </c>
      <c r="H10" s="1">
        <f t="shared" si="0"/>
        <v>41.955811387484808</v>
      </c>
      <c r="I10" s="6">
        <f t="shared" ref="I10:I42" si="2">G10-H10</f>
        <v>0.44122361251519493</v>
      </c>
      <c r="J10" s="1">
        <f t="shared" ref="J10:J42" si="3">(I10^2)</f>
        <v>0.19467827624095888</v>
      </c>
    </row>
    <row r="11" spans="1:12" x14ac:dyDescent="0.25">
      <c r="A11" s="1">
        <v>7</v>
      </c>
      <c r="B11" s="8">
        <v>6.2912279426921689</v>
      </c>
      <c r="D11" s="1">
        <v>3</v>
      </c>
      <c r="E11" s="4">
        <v>40057</v>
      </c>
      <c r="F11" s="5">
        <f t="shared" si="1"/>
        <v>9</v>
      </c>
      <c r="G11" s="6">
        <v>34.675395999999999</v>
      </c>
      <c r="H11" s="1">
        <f t="shared" si="0"/>
        <v>35.126945907143032</v>
      </c>
      <c r="I11" s="6">
        <f t="shared" si="2"/>
        <v>-0.45154990714303267</v>
      </c>
      <c r="J11" s="1">
        <f t="shared" si="3"/>
        <v>0.20389731864088143</v>
      </c>
    </row>
    <row r="12" spans="1:12" x14ac:dyDescent="0.25">
      <c r="A12" s="1">
        <v>8</v>
      </c>
      <c r="B12" s="8">
        <v>4.4592344722076689</v>
      </c>
      <c r="D12" s="1">
        <v>4</v>
      </c>
      <c r="E12" s="4">
        <v>40087</v>
      </c>
      <c r="F12" s="5">
        <f t="shared" si="1"/>
        <v>10</v>
      </c>
      <c r="G12" s="6">
        <v>37.318050999999997</v>
      </c>
      <c r="H12" s="1">
        <f t="shared" si="0"/>
        <v>37.693371993604089</v>
      </c>
      <c r="I12" s="6">
        <f t="shared" si="2"/>
        <v>-0.37532099360409177</v>
      </c>
      <c r="J12" s="1">
        <f t="shared" si="3"/>
        <v>0.1408658482399627</v>
      </c>
    </row>
    <row r="13" spans="1:12" x14ac:dyDescent="0.25">
      <c r="A13" s="1">
        <v>9</v>
      </c>
      <c r="B13" s="8">
        <v>-2.4286599529493809</v>
      </c>
      <c r="D13" s="1">
        <v>5</v>
      </c>
      <c r="E13" s="4">
        <v>40118</v>
      </c>
      <c r="F13" s="5">
        <f t="shared" si="1"/>
        <v>11</v>
      </c>
      <c r="G13" s="6">
        <v>34.576582000000002</v>
      </c>
      <c r="H13" s="1">
        <f t="shared" si="0"/>
        <v>35.316944838212947</v>
      </c>
      <c r="I13" s="6">
        <f t="shared" si="2"/>
        <v>-0.74036283821294546</v>
      </c>
      <c r="J13" s="1">
        <f t="shared" si="3"/>
        <v>0.54813713220672811</v>
      </c>
    </row>
    <row r="14" spans="1:12" x14ac:dyDescent="0.25">
      <c r="A14" s="1">
        <v>10</v>
      </c>
      <c r="B14" s="8">
        <v>7.8737188696403573E-2</v>
      </c>
      <c r="D14" s="1">
        <v>6</v>
      </c>
      <c r="E14" s="4">
        <v>40148</v>
      </c>
      <c r="F14" s="5">
        <f t="shared" si="1"/>
        <v>12</v>
      </c>
      <c r="G14" s="6">
        <v>36.459079000000003</v>
      </c>
      <c r="H14" s="1">
        <f t="shared" si="0"/>
        <v>36.41788478420056</v>
      </c>
      <c r="I14" s="6">
        <f t="shared" si="2"/>
        <v>4.1194215799443157E-2</v>
      </c>
      <c r="J14" s="1">
        <f t="shared" si="3"/>
        <v>1.6969634153310921E-3</v>
      </c>
    </row>
    <row r="15" spans="1:12" x14ac:dyDescent="0.25">
      <c r="A15" s="1">
        <v>11</v>
      </c>
      <c r="B15" s="8">
        <v>-2.3567189115100171</v>
      </c>
      <c r="D15" s="1">
        <v>7</v>
      </c>
      <c r="E15" s="4">
        <v>40179</v>
      </c>
      <c r="F15" s="5">
        <f t="shared" si="1"/>
        <v>1</v>
      </c>
      <c r="G15" s="6">
        <v>33.487141000000001</v>
      </c>
      <c r="H15" s="1">
        <f t="shared" si="0"/>
        <v>33.334333306082456</v>
      </c>
      <c r="I15" s="6">
        <f t="shared" si="2"/>
        <v>0.1528076939175449</v>
      </c>
      <c r="J15" s="1">
        <f t="shared" si="3"/>
        <v>2.3350191320398086E-2</v>
      </c>
    </row>
    <row r="16" spans="1:12" x14ac:dyDescent="0.25">
      <c r="A16" s="1">
        <v>12</v>
      </c>
      <c r="B16" s="8">
        <v>-1.3148079103376813</v>
      </c>
      <c r="D16" s="1">
        <v>8</v>
      </c>
      <c r="E16" s="4">
        <v>40210</v>
      </c>
      <c r="F16" s="5">
        <f t="shared" si="1"/>
        <v>2</v>
      </c>
      <c r="G16" s="6">
        <v>30.718097</v>
      </c>
      <c r="H16" s="1">
        <f t="shared" si="0"/>
        <v>31.227416136357455</v>
      </c>
      <c r="I16" s="6">
        <f t="shared" si="2"/>
        <v>-0.50931913635745474</v>
      </c>
      <c r="J16" s="1">
        <f t="shared" si="3"/>
        <v>0.25940598265990356</v>
      </c>
    </row>
    <row r="17" spans="1:10" x14ac:dyDescent="0.25">
      <c r="D17" s="1">
        <v>9</v>
      </c>
      <c r="E17" s="4">
        <v>40238</v>
      </c>
      <c r="F17" s="5">
        <f t="shared" si="1"/>
        <v>3</v>
      </c>
      <c r="G17" s="6">
        <v>39.369601000000003</v>
      </c>
      <c r="H17" s="1">
        <f t="shared" si="0"/>
        <v>39.510864209933729</v>
      </c>
      <c r="I17" s="6">
        <f t="shared" si="2"/>
        <v>-0.14126320993372588</v>
      </c>
      <c r="J17" s="1">
        <f t="shared" si="3"/>
        <v>1.9955294480779907E-2</v>
      </c>
    </row>
    <row r="18" spans="1:10" x14ac:dyDescent="0.25">
      <c r="A18" s="1" t="s">
        <v>7</v>
      </c>
      <c r="B18" s="1">
        <f>AVERAGE(B5:B16)</f>
        <v>5.5511151231257827E-16</v>
      </c>
      <c r="D18" s="1">
        <v>10</v>
      </c>
      <c r="E18" s="4">
        <v>40269</v>
      </c>
      <c r="F18" s="5">
        <f t="shared" si="1"/>
        <v>4</v>
      </c>
      <c r="G18" s="6">
        <v>37.762307</v>
      </c>
      <c r="H18" s="1">
        <f t="shared" si="0"/>
        <v>37.649847658881519</v>
      </c>
      <c r="I18" s="6">
        <f t="shared" si="2"/>
        <v>0.11245934111848044</v>
      </c>
      <c r="J18" s="1">
        <f t="shared" si="3"/>
        <v>1.2647103404802745E-2</v>
      </c>
    </row>
    <row r="19" spans="1:10" x14ac:dyDescent="0.25">
      <c r="D19" s="1">
        <v>11</v>
      </c>
      <c r="E19" s="4">
        <v>40299</v>
      </c>
      <c r="F19" s="5">
        <f t="shared" si="1"/>
        <v>5</v>
      </c>
      <c r="G19" s="6">
        <v>38.883682999999998</v>
      </c>
      <c r="H19" s="1">
        <f t="shared" si="0"/>
        <v>39.30238373364034</v>
      </c>
      <c r="I19" s="6">
        <f t="shared" si="2"/>
        <v>-0.41870073364034255</v>
      </c>
      <c r="J19" s="1">
        <f t="shared" si="3"/>
        <v>0.17531030435096107</v>
      </c>
    </row>
    <row r="20" spans="1:10" x14ac:dyDescent="0.25">
      <c r="D20" s="1">
        <v>12</v>
      </c>
      <c r="E20" s="4">
        <v>40330</v>
      </c>
      <c r="F20" s="5">
        <f t="shared" si="1"/>
        <v>6</v>
      </c>
      <c r="G20" s="6">
        <v>41.901958999999998</v>
      </c>
      <c r="H20" s="1">
        <f t="shared" si="0"/>
        <v>41.881906134655601</v>
      </c>
      <c r="I20" s="6">
        <f t="shared" si="2"/>
        <v>2.0052865344396764E-2</v>
      </c>
      <c r="J20" s="1">
        <f t="shared" si="3"/>
        <v>4.0211740852050877E-4</v>
      </c>
    </row>
    <row r="21" spans="1:10" x14ac:dyDescent="0.25">
      <c r="D21" s="1">
        <v>13</v>
      </c>
      <c r="E21" s="4">
        <v>40360</v>
      </c>
      <c r="F21" s="5">
        <f t="shared" si="1"/>
        <v>7</v>
      </c>
      <c r="G21" s="6">
        <v>44.021861000000001</v>
      </c>
      <c r="H21" s="1">
        <f t="shared" si="0"/>
        <v>44.43712325093734</v>
      </c>
      <c r="I21" s="6">
        <f t="shared" si="2"/>
        <v>-0.41526225093733871</v>
      </c>
      <c r="J21" s="1">
        <f t="shared" si="3"/>
        <v>0.17244273705354526</v>
      </c>
    </row>
    <row r="22" spans="1:10" x14ac:dyDescent="0.25">
      <c r="D22" s="1">
        <v>14</v>
      </c>
      <c r="E22" s="4">
        <v>40391</v>
      </c>
      <c r="F22" s="5">
        <f t="shared" si="1"/>
        <v>8</v>
      </c>
      <c r="G22" s="6">
        <v>42.813205000000004</v>
      </c>
      <c r="H22" s="1">
        <f t="shared" si="0"/>
        <v>42.664158725268123</v>
      </c>
      <c r="I22" s="6">
        <f t="shared" si="2"/>
        <v>0.14904627473188015</v>
      </c>
      <c r="J22" s="1">
        <f t="shared" si="3"/>
        <v>2.2214792011451094E-2</v>
      </c>
    </row>
    <row r="23" spans="1:10" x14ac:dyDescent="0.25">
      <c r="D23" s="1">
        <v>15</v>
      </c>
      <c r="E23" s="4">
        <v>40422</v>
      </c>
      <c r="F23" s="5">
        <f t="shared" si="1"/>
        <v>9</v>
      </c>
      <c r="G23" s="6">
        <v>36.131604000000003</v>
      </c>
      <c r="H23" s="1">
        <f t="shared" si="0"/>
        <v>35.835293244926348</v>
      </c>
      <c r="I23" s="6">
        <f t="shared" si="2"/>
        <v>0.29631075507365523</v>
      </c>
      <c r="J23" s="1">
        <f t="shared" si="3"/>
        <v>8.7800063572319703E-2</v>
      </c>
    </row>
    <row r="24" spans="1:10" x14ac:dyDescent="0.25">
      <c r="D24" s="1">
        <v>16</v>
      </c>
      <c r="E24" s="4">
        <v>40452</v>
      </c>
      <c r="F24" s="5">
        <f t="shared" si="1"/>
        <v>10</v>
      </c>
      <c r="G24" s="6">
        <v>39.183461000000001</v>
      </c>
      <c r="H24" s="1">
        <f t="shared" si="0"/>
        <v>38.401719331387405</v>
      </c>
      <c r="I24" s="6">
        <f t="shared" si="2"/>
        <v>0.78174166861259664</v>
      </c>
      <c r="J24" s="1">
        <f t="shared" si="3"/>
        <v>0.61112003644520685</v>
      </c>
    </row>
    <row r="25" spans="1:10" x14ac:dyDescent="0.25">
      <c r="D25" s="1">
        <v>17</v>
      </c>
      <c r="E25" s="4">
        <v>40483</v>
      </c>
      <c r="F25" s="5">
        <f t="shared" si="1"/>
        <v>11</v>
      </c>
      <c r="G25" s="6">
        <v>36.671543999999997</v>
      </c>
      <c r="H25" s="1">
        <f t="shared" si="0"/>
        <v>36.025292175996263</v>
      </c>
      <c r="I25" s="6">
        <f t="shared" si="2"/>
        <v>0.64625182400373404</v>
      </c>
      <c r="J25" s="1">
        <f t="shared" si="3"/>
        <v>0.41764142002815324</v>
      </c>
    </row>
    <row r="26" spans="1:10" x14ac:dyDescent="0.25">
      <c r="D26" s="1">
        <v>18</v>
      </c>
      <c r="E26" s="4">
        <v>40513</v>
      </c>
      <c r="F26" s="5">
        <f t="shared" si="1"/>
        <v>12</v>
      </c>
      <c r="G26" s="6">
        <v>37.426385000000003</v>
      </c>
      <c r="H26" s="1">
        <f t="shared" si="0"/>
        <v>37.126232121983875</v>
      </c>
      <c r="I26" s="6">
        <f t="shared" si="2"/>
        <v>0.300152878016128</v>
      </c>
      <c r="J26" s="1">
        <f t="shared" si="3"/>
        <v>9.0091750181364616E-2</v>
      </c>
    </row>
    <row r="27" spans="1:10" x14ac:dyDescent="0.25">
      <c r="D27" s="1">
        <v>19</v>
      </c>
      <c r="E27" s="4">
        <v>40544</v>
      </c>
      <c r="F27" s="5">
        <f t="shared" si="1"/>
        <v>1</v>
      </c>
      <c r="G27" s="6">
        <v>34.327419999999996</v>
      </c>
      <c r="H27" s="1">
        <f t="shared" si="0"/>
        <v>34.042680643865772</v>
      </c>
      <c r="I27" s="6">
        <f t="shared" si="2"/>
        <v>0.28473935613422441</v>
      </c>
      <c r="J27" s="1">
        <f t="shared" si="3"/>
        <v>8.1076500931732673E-2</v>
      </c>
    </row>
    <row r="28" spans="1:10" x14ac:dyDescent="0.25">
      <c r="D28" s="1">
        <v>20</v>
      </c>
      <c r="E28" s="4">
        <v>40575</v>
      </c>
      <c r="F28" s="5">
        <f t="shared" si="1"/>
        <v>2</v>
      </c>
      <c r="G28" s="6">
        <v>31.825085999999999</v>
      </c>
      <c r="H28" s="1">
        <f t="shared" si="0"/>
        <v>31.935763474140771</v>
      </c>
      <c r="I28" s="6">
        <f t="shared" si="2"/>
        <v>-0.11067747414077189</v>
      </c>
      <c r="J28" s="1">
        <f t="shared" si="3"/>
        <v>1.2249503282181232E-2</v>
      </c>
    </row>
    <row r="29" spans="1:10" x14ac:dyDescent="0.25">
      <c r="D29" s="1">
        <v>21</v>
      </c>
      <c r="E29" s="4">
        <v>40603</v>
      </c>
      <c r="F29" s="5">
        <f t="shared" si="1"/>
        <v>3</v>
      </c>
      <c r="G29" s="6">
        <v>40.506780999999997</v>
      </c>
      <c r="H29" s="1">
        <f t="shared" si="0"/>
        <v>40.219211547717045</v>
      </c>
      <c r="I29" s="6">
        <f t="shared" si="2"/>
        <v>0.28756945228295194</v>
      </c>
      <c r="J29" s="1">
        <f t="shared" si="3"/>
        <v>8.2696189886316968E-2</v>
      </c>
    </row>
    <row r="30" spans="1:10" x14ac:dyDescent="0.25">
      <c r="D30" s="1">
        <v>22</v>
      </c>
      <c r="E30" s="4">
        <v>40634</v>
      </c>
      <c r="F30" s="5">
        <f t="shared" si="1"/>
        <v>4</v>
      </c>
      <c r="G30" s="6">
        <v>38.505752000000001</v>
      </c>
      <c r="H30" s="1">
        <f t="shared" si="0"/>
        <v>38.358194996664835</v>
      </c>
      <c r="I30" s="6">
        <f t="shared" si="2"/>
        <v>0.14755700333516586</v>
      </c>
      <c r="J30" s="1">
        <f t="shared" si="3"/>
        <v>2.1773069233254148E-2</v>
      </c>
    </row>
    <row r="31" spans="1:10" x14ac:dyDescent="0.25">
      <c r="D31" s="1">
        <v>23</v>
      </c>
      <c r="E31" s="4">
        <v>40664</v>
      </c>
      <c r="F31" s="5">
        <f t="shared" si="1"/>
        <v>5</v>
      </c>
      <c r="G31" s="6">
        <v>40.429592999999997</v>
      </c>
      <c r="H31" s="1">
        <f t="shared" si="0"/>
        <v>40.010731071423656</v>
      </c>
      <c r="I31" s="6">
        <f t="shared" si="2"/>
        <v>0.41886192857634086</v>
      </c>
      <c r="J31" s="1">
        <f t="shared" si="3"/>
        <v>0.17544531521069168</v>
      </c>
    </row>
    <row r="32" spans="1:10" x14ac:dyDescent="0.25">
      <c r="D32" s="1">
        <v>24</v>
      </c>
      <c r="E32" s="4">
        <v>40695</v>
      </c>
      <c r="F32" s="5">
        <f t="shared" si="1"/>
        <v>6</v>
      </c>
      <c r="G32" s="6">
        <v>42.570238000000003</v>
      </c>
      <c r="H32" s="1">
        <f t="shared" si="0"/>
        <v>42.590253472438917</v>
      </c>
      <c r="I32" s="6">
        <f t="shared" si="2"/>
        <v>-2.0015472438913662E-2</v>
      </c>
      <c r="J32" s="1">
        <f t="shared" si="3"/>
        <v>4.006191369529124E-4</v>
      </c>
    </row>
    <row r="33" spans="4:10" x14ac:dyDescent="0.25">
      <c r="D33" s="1">
        <v>25</v>
      </c>
      <c r="E33" s="4">
        <v>40725</v>
      </c>
      <c r="F33" s="5">
        <f t="shared" si="1"/>
        <v>7</v>
      </c>
      <c r="G33" s="6">
        <v>45.074086000000001</v>
      </c>
      <c r="H33" s="1">
        <f t="shared" si="0"/>
        <v>45.145470588720656</v>
      </c>
      <c r="I33" s="6">
        <f t="shared" si="2"/>
        <v>-7.1384588720654563E-2</v>
      </c>
      <c r="J33" s="1">
        <f t="shared" si="3"/>
        <v>5.0957595068170025E-3</v>
      </c>
    </row>
    <row r="34" spans="4:10" x14ac:dyDescent="0.25">
      <c r="D34" s="1">
        <v>26</v>
      </c>
      <c r="E34" s="4">
        <v>40756</v>
      </c>
      <c r="F34" s="5">
        <f t="shared" si="1"/>
        <v>8</v>
      </c>
      <c r="G34" s="6">
        <v>42.782321000000003</v>
      </c>
      <c r="H34" s="1">
        <f t="shared" si="0"/>
        <v>43.372506063051439</v>
      </c>
      <c r="I34" s="6">
        <f t="shared" si="2"/>
        <v>-0.59018506305143603</v>
      </c>
      <c r="J34" s="1">
        <f t="shared" si="3"/>
        <v>0.34831840864902752</v>
      </c>
    </row>
    <row r="35" spans="4:10" x14ac:dyDescent="0.25">
      <c r="D35" s="1">
        <v>27</v>
      </c>
      <c r="E35" s="4">
        <v>40787</v>
      </c>
      <c r="F35" s="5">
        <f t="shared" si="1"/>
        <v>9</v>
      </c>
      <c r="G35" s="6">
        <v>36.698979000000001</v>
      </c>
      <c r="H35" s="1">
        <f t="shared" si="0"/>
        <v>36.543640582709664</v>
      </c>
      <c r="I35" s="6">
        <f t="shared" si="2"/>
        <v>0.15533841729033782</v>
      </c>
      <c r="J35" s="1">
        <f t="shared" si="3"/>
        <v>2.4130023886267123E-2</v>
      </c>
    </row>
    <row r="36" spans="4:10" x14ac:dyDescent="0.25">
      <c r="D36" s="1">
        <v>28</v>
      </c>
      <c r="E36" s="4">
        <v>40817</v>
      </c>
      <c r="F36" s="5">
        <f t="shared" si="1"/>
        <v>10</v>
      </c>
      <c r="G36" s="6">
        <v>38.703718000000002</v>
      </c>
      <c r="H36" s="1">
        <f t="shared" si="0"/>
        <v>39.11006666917072</v>
      </c>
      <c r="I36" s="6">
        <f t="shared" si="2"/>
        <v>-0.40634866917071832</v>
      </c>
      <c r="J36" s="1">
        <f t="shared" si="3"/>
        <v>0.16511924093681388</v>
      </c>
    </row>
    <row r="37" spans="4:10" x14ac:dyDescent="0.25">
      <c r="D37" s="1">
        <v>29</v>
      </c>
      <c r="E37" s="4">
        <v>40848</v>
      </c>
      <c r="F37" s="5">
        <f t="shared" si="1"/>
        <v>11</v>
      </c>
      <c r="G37" s="6">
        <v>36.827824</v>
      </c>
      <c r="H37" s="1">
        <f t="shared" si="0"/>
        <v>36.733639513779579</v>
      </c>
      <c r="I37" s="6">
        <f t="shared" si="2"/>
        <v>9.4184486220420638E-2</v>
      </c>
      <c r="J37" s="1">
        <f t="shared" si="3"/>
        <v>8.8707174446046051E-3</v>
      </c>
    </row>
    <row r="38" spans="4:10" x14ac:dyDescent="0.25">
      <c r="D38" s="1">
        <v>30</v>
      </c>
      <c r="E38" s="4">
        <v>40878</v>
      </c>
      <c r="F38" s="5">
        <f t="shared" si="1"/>
        <v>12</v>
      </c>
      <c r="G38" s="6">
        <v>37.493287000000002</v>
      </c>
      <c r="H38" s="1">
        <f t="shared" si="0"/>
        <v>37.834579459767191</v>
      </c>
      <c r="I38" s="6">
        <f t="shared" si="2"/>
        <v>-0.34129245976718892</v>
      </c>
      <c r="J38" s="1">
        <f t="shared" si="3"/>
        <v>0.11648054309393827</v>
      </c>
    </row>
    <row r="39" spans="4:10" x14ac:dyDescent="0.25">
      <c r="D39" s="1">
        <v>31</v>
      </c>
      <c r="E39" s="4">
        <v>40909</v>
      </c>
      <c r="F39" s="5">
        <f t="shared" si="1"/>
        <v>1</v>
      </c>
      <c r="G39" s="6">
        <v>34.313549999999999</v>
      </c>
      <c r="H39" s="1">
        <f t="shared" si="0"/>
        <v>34.751027981649088</v>
      </c>
      <c r="I39" s="6">
        <f t="shared" si="2"/>
        <v>-0.43747798164908858</v>
      </c>
      <c r="J39" s="1">
        <f t="shared" si="3"/>
        <v>0.19138698442776028</v>
      </c>
    </row>
    <row r="40" spans="4:10" x14ac:dyDescent="0.25">
      <c r="D40" s="1">
        <v>32</v>
      </c>
      <c r="E40" s="4">
        <v>40940</v>
      </c>
      <c r="F40" s="5">
        <f t="shared" si="1"/>
        <v>2</v>
      </c>
      <c r="G40" s="6">
        <v>33.264167999999998</v>
      </c>
      <c r="H40" s="1">
        <f t="shared" si="0"/>
        <v>32.644110811924087</v>
      </c>
      <c r="I40" s="6">
        <f t="shared" si="2"/>
        <v>0.62005718807591137</v>
      </c>
      <c r="J40" s="1">
        <f t="shared" si="3"/>
        <v>0.38447091648460613</v>
      </c>
    </row>
    <row r="41" spans="4:10" x14ac:dyDescent="0.25">
      <c r="D41" s="1">
        <v>33</v>
      </c>
      <c r="E41" s="4">
        <v>40969</v>
      </c>
      <c r="F41" s="5">
        <f t="shared" si="1"/>
        <v>3</v>
      </c>
      <c r="G41" s="6">
        <v>40.781256999999997</v>
      </c>
      <c r="H41" s="1">
        <f t="shared" si="0"/>
        <v>40.927558885500368</v>
      </c>
      <c r="I41" s="6">
        <f t="shared" si="2"/>
        <v>-0.14630188550037104</v>
      </c>
      <c r="J41" s="1">
        <f t="shared" si="3"/>
        <v>2.140424170096368E-2</v>
      </c>
    </row>
    <row r="42" spans="4:10" x14ac:dyDescent="0.25">
      <c r="D42" s="1">
        <v>34</v>
      </c>
      <c r="E42" s="4">
        <v>41000</v>
      </c>
      <c r="F42" s="5">
        <f t="shared" si="1"/>
        <v>4</v>
      </c>
      <c r="G42" s="6">
        <v>38.806524000000003</v>
      </c>
      <c r="H42" s="1">
        <f t="shared" si="0"/>
        <v>39.066542334448151</v>
      </c>
      <c r="I42" s="6">
        <f t="shared" si="2"/>
        <v>-0.26001833444814793</v>
      </c>
      <c r="J42" s="1">
        <f t="shared" si="3"/>
        <v>6.7609534249188905E-2</v>
      </c>
    </row>
    <row r="43" spans="4:10" x14ac:dyDescent="0.25">
      <c r="D43" s="1">
        <v>35</v>
      </c>
      <c r="F43" s="1">
        <v>5</v>
      </c>
      <c r="H43" s="1">
        <f t="shared" si="0"/>
        <v>40.719078409206972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Moving average</vt:lpstr>
      <vt:lpstr>Multiplicative trend</vt:lpstr>
      <vt:lpstr>Additive trend</vt:lpstr>
      <vt:lpstr>base</vt:lpstr>
      <vt:lpstr>baseadd</vt:lpstr>
      <vt:lpstr>'Additive trend'!trend</vt:lpstr>
      <vt:lpstr>trend</vt:lpstr>
      <vt:lpstr>trendadd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2012-06-06T12:56:39Z</dcterms:created>
  <dcterms:modified xsi:type="dcterms:W3CDTF">2016-10-09T12:14:23Z</dcterms:modified>
</cp:coreProperties>
</file>