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Videos\"/>
    </mc:Choice>
  </mc:AlternateContent>
  <bookViews>
    <workbookView xWindow="120" yWindow="120" windowWidth="12120" windowHeight="8840"/>
  </bookViews>
  <sheets>
    <sheet name="option" sheetId="1" r:id="rId1"/>
  </sheets>
  <definedNames>
    <definedName name="solver_adj" localSheetId="0" hidden="1">option!$B$10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option!$B$10</definedName>
    <definedName name="solver_lhs2" localSheetId="0" hidden="1">option!$B$13</definedName>
    <definedName name="solver_lin" localSheetId="0" hidden="1">0</definedName>
    <definedName name="solver_num" localSheetId="0" hidden="1">2</definedName>
    <definedName name="solver_nwt" localSheetId="0" hidden="1">1</definedName>
    <definedName name="solver_pre" localSheetId="0" hidden="1">0.000001</definedName>
    <definedName name="solver_rel1" localSheetId="0" hidden="1">3</definedName>
    <definedName name="solver_rel2" localSheetId="0" hidden="1">2</definedName>
    <definedName name="solver_rhs1" localSheetId="0" hidden="1">0</definedName>
    <definedName name="solver_rhs2" localSheetId="0" hidden="1">option!$D$13</definedName>
    <definedName name="solver_scl" localSheetId="0" hidden="1">0</definedName>
    <definedName name="solver_sho" localSheetId="0" hidden="1">0</definedName>
    <definedName name="solver_tim" localSheetId="0" hidden="1">100</definedName>
    <definedName name="solver_tmp" localSheetId="0" hidden="1">option!$D$13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71027"/>
</workbook>
</file>

<file path=xl/calcChain.xml><?xml version="1.0" encoding="utf-8"?>
<calcChain xmlns="http://schemas.openxmlformats.org/spreadsheetml/2006/main">
  <c r="J4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7" i="1"/>
  <c r="B18" i="1"/>
  <c r="E18" i="1" s="1"/>
  <c r="B19" i="1" l="1"/>
  <c r="E19" i="1" s="1"/>
  <c r="D13" i="1" s="1"/>
  <c r="D14" i="1" l="1"/>
</calcChain>
</file>

<file path=xl/sharedStrings.xml><?xml version="1.0" encoding="utf-8"?>
<sst xmlns="http://schemas.openxmlformats.org/spreadsheetml/2006/main" count="27" uniqueCount="27">
  <si>
    <t>Call with dividends</t>
  </si>
  <si>
    <t>Input data</t>
  </si>
  <si>
    <t>Stock price</t>
  </si>
  <si>
    <t>Exercise price</t>
  </si>
  <si>
    <t>Duration</t>
  </si>
  <si>
    <t>Interest rate</t>
  </si>
  <si>
    <t>dividend rate</t>
  </si>
  <si>
    <t>volatility</t>
  </si>
  <si>
    <t>Predicted</t>
  </si>
  <si>
    <t>=</t>
  </si>
  <si>
    <t>put</t>
  </si>
  <si>
    <t>Other quantities for option price</t>
  </si>
  <si>
    <t>d1</t>
  </si>
  <si>
    <t>N(d1)</t>
  </si>
  <si>
    <t>d2</t>
  </si>
  <si>
    <t>N(d2)</t>
  </si>
  <si>
    <t>Call price</t>
  </si>
  <si>
    <t>Riskfreerate = 1.53%</t>
  </si>
  <si>
    <t>Call</t>
  </si>
  <si>
    <t>Put</t>
  </si>
  <si>
    <t>exprice</t>
  </si>
  <si>
    <t>MSFT price $67.87</t>
  </si>
  <si>
    <t>What is volatility?</t>
  </si>
  <si>
    <t>June  15 2018 $75 call sells  for $2.73</t>
  </si>
  <si>
    <t>Today</t>
  </si>
  <si>
    <t>Expiration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</si>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</sst>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8" formatCode="&quot;$&quot;#,##0.00"/>
  </numFmts>
  <fonts count="6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1" fillId="0" borderId="0" xfId="0" applyFont="1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8" fontId="0" fillId="2" borderId="5" xfId="0" applyNumberFormat="1" applyFill="1" applyBorder="1"/>
    <xf numFmtId="0" fontId="0" fillId="0" borderId="0" xfId="0" quotePrefix="1" applyAlignment="1">
      <alignment horizontal="center"/>
    </xf>
    <xf numFmtId="8" fontId="0" fillId="0" borderId="0" xfId="0" applyNumberFormat="1"/>
    <xf numFmtId="8" fontId="0" fillId="2" borderId="0" xfId="0" applyNumberFormat="1" applyFill="1" applyBorder="1"/>
    <xf numFmtId="0" fontId="0" fillId="0" borderId="0" xfId="0" quotePrefix="1" applyAlignment="1">
      <alignment horizontal="right"/>
    </xf>
    <xf numFmtId="0" fontId="4" fillId="0" borderId="0" xfId="0" applyFont="1"/>
    <xf numFmtId="168" fontId="0" fillId="0" borderId="0" xfId="0" applyNumberFormat="1"/>
    <xf numFmtId="44" fontId="0" fillId="0" borderId="0" xfId="1" applyFont="1"/>
    <xf numFmtId="0" fontId="0" fillId="3" borderId="0" xfId="0" applyFill="1"/>
    <xf numFmtId="8" fontId="0" fillId="3" borderId="1" xfId="0" applyNumberFormat="1" applyFill="1" applyBorder="1"/>
    <xf numFmtId="8" fontId="0" fillId="3" borderId="2" xfId="0" applyNumberFormat="1" applyFill="1" applyBorder="1"/>
    <xf numFmtId="0" fontId="0" fillId="3" borderId="2" xfId="0" applyFill="1" applyBorder="1"/>
    <xf numFmtId="10" fontId="0" fillId="3" borderId="3" xfId="0" applyNumberFormat="1" applyFill="1" applyBorder="1"/>
    <xf numFmtId="16" fontId="0" fillId="0" borderId="0" xfId="0" applyNumberFormat="1"/>
    <xf numFmtId="14" fontId="4" fillId="0" borderId="0" xfId="0" applyNumberFormat="1" applyFont="1"/>
    <xf numFmtId="10" fontId="5" fillId="3" borderId="4" xfId="0" applyNumberFormat="1" applyFont="1" applyFill="1" applyBorder="1"/>
    <xf numFmtId="8" fontId="5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Call and</a:t>
            </a:r>
            <a:r>
              <a:rPr lang="en-US" baseline="0"/>
              <a:t> Put Payoffs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option!$O$6</c:f>
              <c:strCache>
                <c:ptCount val="1"/>
                <c:pt idx="0">
                  <c:v>Call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option!$N$7:$N$27</c:f>
              <c:numCache>
                <c:formatCode>"$"#,##0.00</c:formatCode>
                <c:ptCount val="21"/>
                <c:pt idx="0">
                  <c:v>60</c:v>
                </c:pt>
                <c:pt idx="1">
                  <c:v>62</c:v>
                </c:pt>
                <c:pt idx="2">
                  <c:v>64</c:v>
                </c:pt>
                <c:pt idx="3">
                  <c:v>66</c:v>
                </c:pt>
                <c:pt idx="4">
                  <c:v>68</c:v>
                </c:pt>
                <c:pt idx="5">
                  <c:v>70</c:v>
                </c:pt>
                <c:pt idx="6">
                  <c:v>72</c:v>
                </c:pt>
                <c:pt idx="7">
                  <c:v>74</c:v>
                </c:pt>
                <c:pt idx="8">
                  <c:v>76</c:v>
                </c:pt>
                <c:pt idx="9">
                  <c:v>78</c:v>
                </c:pt>
                <c:pt idx="10">
                  <c:v>80</c:v>
                </c:pt>
                <c:pt idx="11">
                  <c:v>82</c:v>
                </c:pt>
                <c:pt idx="12">
                  <c:v>84</c:v>
                </c:pt>
                <c:pt idx="13">
                  <c:v>86</c:v>
                </c:pt>
                <c:pt idx="14">
                  <c:v>88</c:v>
                </c:pt>
                <c:pt idx="15">
                  <c:v>90</c:v>
                </c:pt>
                <c:pt idx="16">
                  <c:v>92</c:v>
                </c:pt>
                <c:pt idx="17">
                  <c:v>94</c:v>
                </c:pt>
                <c:pt idx="18">
                  <c:v>96</c:v>
                </c:pt>
                <c:pt idx="19">
                  <c:v>98</c:v>
                </c:pt>
                <c:pt idx="20">
                  <c:v>100</c:v>
                </c:pt>
              </c:numCache>
            </c:numRef>
          </c:xVal>
          <c:yVal>
            <c:numRef>
              <c:f>option!$O$7:$O$27</c:f>
              <c:numCache>
                <c:formatCode>"$"#,##0.00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23</c:v>
                </c:pt>
                <c:pt idx="20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C6-4880-98D4-5DDD639FFE06}"/>
            </c:ext>
          </c:extLst>
        </c:ser>
        <c:ser>
          <c:idx val="1"/>
          <c:order val="1"/>
          <c:tx>
            <c:strRef>
              <c:f>option!$P$6</c:f>
              <c:strCache>
                <c:ptCount val="1"/>
                <c:pt idx="0">
                  <c:v>Put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option!$N$7:$N$27</c:f>
              <c:numCache>
                <c:formatCode>"$"#,##0.00</c:formatCode>
                <c:ptCount val="21"/>
                <c:pt idx="0">
                  <c:v>60</c:v>
                </c:pt>
                <c:pt idx="1">
                  <c:v>62</c:v>
                </c:pt>
                <c:pt idx="2">
                  <c:v>64</c:v>
                </c:pt>
                <c:pt idx="3">
                  <c:v>66</c:v>
                </c:pt>
                <c:pt idx="4">
                  <c:v>68</c:v>
                </c:pt>
                <c:pt idx="5">
                  <c:v>70</c:v>
                </c:pt>
                <c:pt idx="6">
                  <c:v>72</c:v>
                </c:pt>
                <c:pt idx="7">
                  <c:v>74</c:v>
                </c:pt>
                <c:pt idx="8">
                  <c:v>76</c:v>
                </c:pt>
                <c:pt idx="9">
                  <c:v>78</c:v>
                </c:pt>
                <c:pt idx="10">
                  <c:v>80</c:v>
                </c:pt>
                <c:pt idx="11">
                  <c:v>82</c:v>
                </c:pt>
                <c:pt idx="12">
                  <c:v>84</c:v>
                </c:pt>
                <c:pt idx="13">
                  <c:v>86</c:v>
                </c:pt>
                <c:pt idx="14">
                  <c:v>88</c:v>
                </c:pt>
                <c:pt idx="15">
                  <c:v>90</c:v>
                </c:pt>
                <c:pt idx="16">
                  <c:v>92</c:v>
                </c:pt>
                <c:pt idx="17">
                  <c:v>94</c:v>
                </c:pt>
                <c:pt idx="18">
                  <c:v>96</c:v>
                </c:pt>
                <c:pt idx="19">
                  <c:v>98</c:v>
                </c:pt>
                <c:pt idx="20">
                  <c:v>100</c:v>
                </c:pt>
              </c:numCache>
            </c:numRef>
          </c:xVal>
          <c:yVal>
            <c:numRef>
              <c:f>option!$P$7:$P$27</c:f>
              <c:numCache>
                <c:formatCode>_("$"* #,##0.00_);_("$"* \(#,##0.00\);_("$"* "-"??_);_(@_)</c:formatCode>
                <c:ptCount val="21"/>
                <c:pt idx="0">
                  <c:v>15</c:v>
                </c:pt>
                <c:pt idx="1">
                  <c:v>13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C6-4880-98D4-5DDD639FF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64544"/>
        <c:axId val="192865528"/>
      </c:scatterChart>
      <c:valAx>
        <c:axId val="192864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MSFT Price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65528"/>
        <c:crosses val="autoZero"/>
        <c:crossBetween val="midCat"/>
      </c:valAx>
      <c:valAx>
        <c:axId val="19286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Option Price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64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296335</xdr:colOff>
      <xdr:row>5</xdr:row>
      <xdr:rowOff>28046</xdr:rowOff>
    </xdr:from>
    <xdr:to>
      <xdr:col>12</xdr:col>
      <xdr:colOff>238126</xdr:colOff>
      <xdr:row>22</xdr:row>
      <xdr:rowOff>35455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97D524-AB07-41FC-BC4C-E2CE7010B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120" zoomScaleNormal="120" workbookViewId="0">
      <selection activeCell="G5" sqref="G5"/>
    </sheetView>
  </sheetViews>
  <sheetFormatPr defaultRowHeight="12.5" x14ac:dyDescent="0.25"/>
  <cols>
    <col min="1" max="1" width="19.7265625" customWidth="1"/>
    <col min="3" max="3" width="4.453125" customWidth="1"/>
    <col min="10" max="10" width="8.90625" bestFit="1" customWidth="1"/>
  </cols>
  <sheetData>
    <row r="1" spans="1:20" ht="15.5" x14ac:dyDescent="0.35">
      <c r="A1" s="1" t="s">
        <v>0</v>
      </c>
      <c r="F1" s="19">
        <v>42874</v>
      </c>
      <c r="G1" s="11" t="s">
        <v>21</v>
      </c>
    </row>
    <row r="2" spans="1:20" ht="15.5" x14ac:dyDescent="0.35">
      <c r="A2" s="1"/>
      <c r="F2" s="11" t="s">
        <v>23</v>
      </c>
      <c r="J2" s="20">
        <v>43266</v>
      </c>
      <c r="K2" s="11" t="s">
        <v>25</v>
      </c>
    </row>
    <row r="3" spans="1:20" x14ac:dyDescent="0.25">
      <c r="F3" s="11" t="s">
        <v>17</v>
      </c>
      <c r="J3" s="3">
        <v>42874</v>
      </c>
      <c r="K3" s="11" t="s">
        <v>24</v>
      </c>
    </row>
    <row r="4" spans="1:20" ht="13.5" thickBot="1" x14ac:dyDescent="0.35">
      <c r="A4" s="2" t="s">
        <v>1</v>
      </c>
      <c r="F4" s="11" t="s">
        <v>22</v>
      </c>
      <c r="J4">
        <f>(J2-J3)/365</f>
        <v>1.0739726027397261</v>
      </c>
      <c r="N4" s="11" t="s">
        <v>20</v>
      </c>
      <c r="O4" s="13">
        <v>75</v>
      </c>
    </row>
    <row r="5" spans="1:20" x14ac:dyDescent="0.25">
      <c r="A5" t="s">
        <v>2</v>
      </c>
      <c r="B5" s="15">
        <v>67.87</v>
      </c>
      <c r="F5" s="3"/>
    </row>
    <row r="6" spans="1:20" x14ac:dyDescent="0.25">
      <c r="A6" t="s">
        <v>3</v>
      </c>
      <c r="B6" s="16">
        <v>75</v>
      </c>
      <c r="F6" s="3"/>
      <c r="O6" s="11" t="s">
        <v>18</v>
      </c>
      <c r="P6" s="11" t="s">
        <v>19</v>
      </c>
    </row>
    <row r="7" spans="1:20" x14ac:dyDescent="0.25">
      <c r="A7" t="s">
        <v>4</v>
      </c>
      <c r="B7" s="17">
        <v>1.0739730000000001</v>
      </c>
      <c r="E7" s="3"/>
      <c r="F7" s="4"/>
      <c r="G7" s="4"/>
      <c r="H7" s="4"/>
      <c r="I7" s="4"/>
      <c r="J7" s="4"/>
      <c r="K7" s="4"/>
      <c r="L7" s="4"/>
      <c r="N7" s="12">
        <v>60</v>
      </c>
      <c r="O7" s="12">
        <f>IF(N7&gt;=$O$4,N7-$O$4,0)</f>
        <v>0</v>
      </c>
      <c r="P7" s="13">
        <f>IF(N7&lt;$O$4,$O$4-N7,0)</f>
        <v>15</v>
      </c>
    </row>
    <row r="8" spans="1:20" ht="13" thickBot="1" x14ac:dyDescent="0.3">
      <c r="A8" t="s">
        <v>5</v>
      </c>
      <c r="B8" s="18">
        <v>1.752819802332E-2</v>
      </c>
      <c r="N8" s="12">
        <v>62</v>
      </c>
      <c r="O8" s="12">
        <f t="shared" ref="O8:O27" si="0">IF(N8&gt;=$O$4,N8-$O$4,0)</f>
        <v>0</v>
      </c>
      <c r="P8" s="13">
        <f t="shared" ref="P8:P27" si="1">IF(N8&lt;$O$4,$O$4-N8,0)</f>
        <v>13</v>
      </c>
    </row>
    <row r="9" spans="1:20" ht="13" thickBot="1" x14ac:dyDescent="0.3">
      <c r="A9" t="s">
        <v>6</v>
      </c>
      <c r="B9" s="14">
        <v>0.02</v>
      </c>
      <c r="N9" s="12">
        <v>64</v>
      </c>
      <c r="O9" s="12">
        <f t="shared" si="0"/>
        <v>0</v>
      </c>
      <c r="P9" s="13">
        <f t="shared" si="1"/>
        <v>11</v>
      </c>
      <c r="T9" s="8"/>
    </row>
    <row r="10" spans="1:20" ht="13.5" thickTop="1" thickBot="1" x14ac:dyDescent="0.3">
      <c r="A10" t="s">
        <v>7</v>
      </c>
      <c r="B10" s="21">
        <v>0.19400080476033491</v>
      </c>
      <c r="C10" s="11" t="s">
        <v>26</v>
      </c>
      <c r="N10" s="12">
        <v>66</v>
      </c>
      <c r="O10" s="12">
        <f t="shared" si="0"/>
        <v>0</v>
      </c>
      <c r="P10" s="13">
        <f t="shared" si="1"/>
        <v>9</v>
      </c>
    </row>
    <row r="11" spans="1:20" ht="13" thickTop="1" x14ac:dyDescent="0.25">
      <c r="N11" s="12">
        <v>68</v>
      </c>
      <c r="O11" s="12">
        <f t="shared" si="0"/>
        <v>0</v>
      </c>
      <c r="P11" s="13">
        <f t="shared" si="1"/>
        <v>7</v>
      </c>
    </row>
    <row r="12" spans="1:20" ht="13" thickBot="1" x14ac:dyDescent="0.3">
      <c r="B12" s="5"/>
      <c r="D12" s="5" t="s">
        <v>8</v>
      </c>
      <c r="N12" s="12">
        <v>70</v>
      </c>
      <c r="O12" s="12">
        <f t="shared" si="0"/>
        <v>0</v>
      </c>
      <c r="P12" s="13">
        <f t="shared" si="1"/>
        <v>5</v>
      </c>
    </row>
    <row r="13" spans="1:20" ht="13" thickBot="1" x14ac:dyDescent="0.3">
      <c r="A13" t="s">
        <v>16</v>
      </c>
      <c r="B13" s="6"/>
      <c r="C13" s="7" t="s">
        <v>9</v>
      </c>
      <c r="D13" s="22">
        <f>EXP(-B9*B7)*B5*E18-B6*EXP(-B7*B8)*E19</f>
        <v>2.7300785762252673</v>
      </c>
      <c r="N13" s="12">
        <v>72</v>
      </c>
      <c r="O13" s="12">
        <f t="shared" si="0"/>
        <v>0</v>
      </c>
      <c r="P13" s="13">
        <f t="shared" si="1"/>
        <v>3</v>
      </c>
    </row>
    <row r="14" spans="1:20" x14ac:dyDescent="0.25">
      <c r="A14" t="s">
        <v>10</v>
      </c>
      <c r="B14" s="9"/>
      <c r="C14" s="7"/>
      <c r="D14" s="8">
        <f>B5*EXP(-B9*B7)*(E18-1)-B6*EXP(-B8*B7)*(E19-1)</f>
        <v>9.9036896830351537</v>
      </c>
      <c r="N14" s="12">
        <v>74</v>
      </c>
      <c r="O14" s="12">
        <f t="shared" si="0"/>
        <v>0</v>
      </c>
      <c r="P14" s="13">
        <f t="shared" si="1"/>
        <v>1</v>
      </c>
    </row>
    <row r="15" spans="1:20" x14ac:dyDescent="0.25">
      <c r="B15" s="9"/>
      <c r="C15" s="7"/>
      <c r="D15" s="8"/>
      <c r="N15" s="12">
        <v>76</v>
      </c>
      <c r="O15" s="12">
        <f t="shared" si="0"/>
        <v>1</v>
      </c>
      <c r="P15" s="13">
        <f t="shared" si="1"/>
        <v>0</v>
      </c>
    </row>
    <row r="16" spans="1:20" x14ac:dyDescent="0.25">
      <c r="N16" s="12">
        <v>78</v>
      </c>
      <c r="O16" s="12">
        <f t="shared" si="0"/>
        <v>3</v>
      </c>
      <c r="P16" s="13">
        <f t="shared" si="1"/>
        <v>0</v>
      </c>
    </row>
    <row r="17" spans="1:16" x14ac:dyDescent="0.25">
      <c r="A17" t="s">
        <v>11</v>
      </c>
      <c r="N17" s="12">
        <v>80</v>
      </c>
      <c r="O17" s="12">
        <f t="shared" si="0"/>
        <v>5</v>
      </c>
      <c r="P17" s="13">
        <f t="shared" si="1"/>
        <v>0</v>
      </c>
    </row>
    <row r="18" spans="1:16" x14ac:dyDescent="0.25">
      <c r="A18" t="s">
        <v>12</v>
      </c>
      <c r="B18">
        <f>(LN(B5/B6)+(B8-B9+B10^2/2)*B7)/(B10*SQRT(B7))</f>
        <v>-0.4095458466447614</v>
      </c>
      <c r="D18" s="10" t="s">
        <v>13</v>
      </c>
      <c r="E18">
        <f>NORMSDIST(B18)</f>
        <v>0.34106956439857755</v>
      </c>
      <c r="N18" s="12">
        <v>82</v>
      </c>
      <c r="O18" s="12">
        <f t="shared" si="0"/>
        <v>7</v>
      </c>
      <c r="P18" s="13">
        <f t="shared" si="1"/>
        <v>0</v>
      </c>
    </row>
    <row r="19" spans="1:16" x14ac:dyDescent="0.25">
      <c r="A19" t="s">
        <v>14</v>
      </c>
      <c r="B19">
        <f>B18-B10*SQRT(B7)</f>
        <v>-0.61059405771253883</v>
      </c>
      <c r="D19" s="10" t="s">
        <v>15</v>
      </c>
      <c r="E19">
        <f>NORMSDIST(B19)</f>
        <v>0.2707341788055837</v>
      </c>
      <c r="N19" s="12">
        <v>84</v>
      </c>
      <c r="O19" s="12">
        <f t="shared" si="0"/>
        <v>9</v>
      </c>
      <c r="P19" s="13">
        <f t="shared" si="1"/>
        <v>0</v>
      </c>
    </row>
    <row r="20" spans="1:16" x14ac:dyDescent="0.25">
      <c r="N20" s="12">
        <v>86</v>
      </c>
      <c r="O20" s="12">
        <f t="shared" si="0"/>
        <v>11</v>
      </c>
      <c r="P20" s="13">
        <f t="shared" si="1"/>
        <v>0</v>
      </c>
    </row>
    <row r="21" spans="1:16" x14ac:dyDescent="0.25">
      <c r="N21" s="12">
        <v>88</v>
      </c>
      <c r="O21" s="12">
        <f t="shared" si="0"/>
        <v>13</v>
      </c>
      <c r="P21" s="13">
        <f t="shared" si="1"/>
        <v>0</v>
      </c>
    </row>
    <row r="22" spans="1:16" x14ac:dyDescent="0.25">
      <c r="N22" s="12">
        <v>90</v>
      </c>
      <c r="O22" s="12">
        <f t="shared" si="0"/>
        <v>15</v>
      </c>
      <c r="P22" s="13">
        <f t="shared" si="1"/>
        <v>0</v>
      </c>
    </row>
    <row r="23" spans="1:16" x14ac:dyDescent="0.25">
      <c r="N23" s="12">
        <v>92</v>
      </c>
      <c r="O23" s="12">
        <f t="shared" si="0"/>
        <v>17</v>
      </c>
      <c r="P23" s="13">
        <f t="shared" si="1"/>
        <v>0</v>
      </c>
    </row>
    <row r="24" spans="1:16" x14ac:dyDescent="0.25">
      <c r="N24" s="12">
        <v>94</v>
      </c>
      <c r="O24" s="12">
        <f t="shared" si="0"/>
        <v>19</v>
      </c>
      <c r="P24" s="13">
        <f t="shared" si="1"/>
        <v>0</v>
      </c>
    </row>
    <row r="25" spans="1:16" x14ac:dyDescent="0.25">
      <c r="N25" s="12">
        <v>96</v>
      </c>
      <c r="O25" s="12">
        <f t="shared" si="0"/>
        <v>21</v>
      </c>
      <c r="P25" s="13">
        <f t="shared" si="1"/>
        <v>0</v>
      </c>
    </row>
    <row r="26" spans="1:16" x14ac:dyDescent="0.25">
      <c r="N26" s="12">
        <v>98</v>
      </c>
      <c r="O26" s="12">
        <f t="shared" si="0"/>
        <v>23</v>
      </c>
      <c r="P26" s="13">
        <f t="shared" si="1"/>
        <v>0</v>
      </c>
    </row>
    <row r="27" spans="1:16" x14ac:dyDescent="0.25">
      <c r="N27" s="12">
        <v>100</v>
      </c>
      <c r="O27" s="12">
        <f t="shared" si="0"/>
        <v>25</v>
      </c>
      <c r="P27" s="13">
        <f t="shared" si="1"/>
        <v>0</v>
      </c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6" orientation="portrait" horizontalDpi="300" verticalDpi="300" r:id="rId1"/>
  <headerFooter alignWithMargins="0">
    <oddFooter>&amp;C&amp;"Arial,Bold"Exhibit 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</vt:lpstr>
    </vt:vector>
  </TitlesOfParts>
  <Company>Kelley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Tech. Services</dc:creator>
  <cp:lastModifiedBy>Owner</cp:lastModifiedBy>
  <dcterms:created xsi:type="dcterms:W3CDTF">2000-02-07T20:05:57Z</dcterms:created>
  <dcterms:modified xsi:type="dcterms:W3CDTF">2017-05-20T16:59:21Z</dcterms:modified>
</cp:coreProperties>
</file>