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360" yWindow="100" windowWidth="11340" windowHeight="4750" firstSheet="1" activeTab="1"/>
  </bookViews>
  <sheets>
    <sheet name="ro_HiddenInfo" sheetId="3" state="veryHidden" r:id="rId1"/>
    <sheet name="whole chain" sheetId="1" r:id="rId2"/>
    <sheet name="_PalUtilTempWorksheet" sheetId="6" state="hidden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actual_demand">'whole chain'!$E$16:$E$515</definedName>
    <definedName name="buybackprice">'whole chain'!$G$12</definedName>
    <definedName name="man_cost">'whole chain'!$J$16:$J$515</definedName>
    <definedName name="man_profit">'whole chain'!$K$16:$K$515</definedName>
    <definedName name="man_rev">'whole chain'!$I$16:$I$515</definedName>
    <definedName name="mancost">'whole chain'!$G$9</definedName>
    <definedName name="meandemand">'whole chain'!$G$7</definedName>
    <definedName name="OptimizationAdjustableCellAddresses" hidden="1">ro_HiddenInfo!$H$16,ro_HiddenInfo!$H$28,ro_HiddenInfo!$H$40</definedName>
    <definedName name="orderquan">'whole chain'!$G$8</definedName>
    <definedName name="Pal_Workbook_GUID" hidden="1">"IBG8UQGZ31MCWMT5VGVMI3UU"</definedName>
    <definedName name="retail_cost">'whole chain'!$G$16:$G$515</definedName>
    <definedName name="retail_profit">'whole chain'!$H$16:$H$515</definedName>
    <definedName name="retail_rev">'whole chain'!$F$16:$F$515</definedName>
    <definedName name="retailprice">'whole chain'!$G$11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0</definedName>
    <definedName name="RiskFixedSeed" hidden="1">1</definedName>
    <definedName name="RiskGenerateExcelReportsAtEndOfSimulation">FALSE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"$H$16"</definedName>
    <definedName name="RiskShowRiskWindowAtEndOfSimulation">TRUE</definedName>
    <definedName name="RiskStandardRecalc" hidden="1">1</definedName>
    <definedName name="RiskTemplateSheetName">"myTemplate"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cenarios">'whole chain'!$D$16:$D$515</definedName>
    <definedName name="solver_acc" localSheetId="1" hidden="1">0.001</definedName>
    <definedName name="solver_adj" localSheetId="1" hidden="1">'whole chain'!$G$8,'whole chain'!$G$11</definedName>
    <definedName name="solver_ars" localSheetId="1" hidden="1">1</definedName>
    <definedName name="solver_cir1" localSheetId="1" hidden="1">1</definedName>
    <definedName name="solver_cir2" localSheetId="1" hidden="1">1</definedName>
    <definedName name="solver_cir3" localSheetId="1" hidden="1">1</definedName>
    <definedName name="solver_cir4" localSheetId="1" hidden="1">1</definedName>
    <definedName name="solver_cvg" localSheetId="1" hidden="1">0.0001</definedName>
    <definedName name="solver_dia" localSheetId="1" hidden="1">4</definedName>
    <definedName name="solver_drv" localSheetId="1" hidden="1">1</definedName>
    <definedName name="solver_eng" localSheetId="1" hidden="1">3</definedName>
    <definedName name="solver_est" localSheetId="1" hidden="1">1</definedName>
    <definedName name="solver_fns" localSheetId="1" hidden="1">0</definedName>
    <definedName name="solver_iao" localSheetId="1" hidden="1">0</definedName>
    <definedName name="solver_ifs" localSheetId="1" hidden="1">0</definedName>
    <definedName name="solver_irs" localSheetId="1" hidden="1">0</definedName>
    <definedName name="solver_ism" localSheetId="1" hidden="1">0</definedName>
    <definedName name="solver_itr" localSheetId="1" hidden="1">1000</definedName>
    <definedName name="solver_lhs1" localSheetId="1" hidden="1">'whole chain'!$G$8</definedName>
    <definedName name="solver_lhs2" localSheetId="1" hidden="1">'whole chain'!$G$8</definedName>
    <definedName name="solver_lhs3" localSheetId="1" hidden="1">'whole chain'!$G$11</definedName>
    <definedName name="solver_lhs4" localSheetId="1" hidden="1">'whole chain'!$G$11</definedName>
    <definedName name="solver_lin" localSheetId="1" hidden="1">2</definedName>
    <definedName name="solver_loc" localSheetId="1" hidden="1">4</definedName>
    <definedName name="solver_lpp" localSheetId="1" hidden="1">0</definedName>
    <definedName name="solver_lpt" localSheetId="1" hidden="1">0</definedName>
    <definedName name="solver_lva" localSheetId="1" hidden="1">2</definedName>
    <definedName name="solver_met" localSheetId="1" hidden="1">1</definedName>
    <definedName name="solver_mip" localSheetId="1" hidden="1">5000</definedName>
    <definedName name="solver_mni" localSheetId="1" hidden="1">30</definedName>
    <definedName name="solver_mod" localSheetId="1" hidden="1">4</definedName>
    <definedName name="solver_mrt" localSheetId="1" hidden="1">0.25</definedName>
    <definedName name="solver_msl" localSheetId="1" hidden="1">1</definedName>
    <definedName name="solver_neg" localSheetId="1" hidden="1">2</definedName>
    <definedName name="solver_nod" localSheetId="1" hidden="1">5000</definedName>
    <definedName name="solver_num" localSheetId="1" hidden="1">4</definedName>
    <definedName name="solver_nwt" localSheetId="1" hidden="1">1</definedName>
    <definedName name="solver_opt" localSheetId="1" hidden="1">'whole chain'!$J$4</definedName>
    <definedName name="solver_pre" localSheetId="1" hidden="1">0.000001</definedName>
    <definedName name="solver_rbv" localSheetId="1" hidden="1">1</definedName>
    <definedName name="solver_rdp" localSheetId="1" hidden="1">0</definedName>
    <definedName name="solver_rel1" localSheetId="1" hidden="1">1</definedName>
    <definedName name="solver_rel2" localSheetId="1" hidden="1">3</definedName>
    <definedName name="solver_rel3" localSheetId="1" hidden="1">1</definedName>
    <definedName name="solver_rel4" localSheetId="1" hidden="1">3</definedName>
    <definedName name="solver_rep" localSheetId="1" hidden="1">2</definedName>
    <definedName name="solver_res" localSheetId="1" hidden="1">0.05</definedName>
    <definedName name="solver_rhs1" localSheetId="1" hidden="1">2000</definedName>
    <definedName name="solver_rhs2" localSheetId="1" hidden="1">0</definedName>
    <definedName name="solver_rhs3" localSheetId="1" hidden="1">250</definedName>
    <definedName name="solver_rhs4" localSheetId="1" hidden="1">150</definedName>
    <definedName name="solver_rlx" localSheetId="1" hidden="1">2</definedName>
    <definedName name="solver_rsp" localSheetId="1" hidden="1">0</definedName>
    <definedName name="solver_scl" localSheetId="1" hidden="1">2</definedName>
    <definedName name="solver_sel" localSheetId="1" hidden="1">1</definedName>
    <definedName name="solver_sho" localSheetId="1" hidden="1">2</definedName>
    <definedName name="solver_soc" localSheetId="1" hidden="1">0</definedName>
    <definedName name="solver_ssz" localSheetId="1" hidden="1">0</definedName>
    <definedName name="solver_sta" localSheetId="1" hidden="1">0</definedName>
    <definedName name="solver_tim" localSheetId="1" hidden="1">100</definedName>
    <definedName name="solver_tms" localSheetId="1" hidden="1">2</definedName>
    <definedName name="solver_tol" localSheetId="1" hidden="1">0.05</definedName>
    <definedName name="solver_typ" localSheetId="1" hidden="1">1</definedName>
    <definedName name="solver_val" localSheetId="1" hidden="1">0</definedName>
    <definedName name="solver_ver" localSheetId="1" hidden="1">2</definedName>
    <definedName name="solver_vir" localSheetId="1" hidden="1">1</definedName>
    <definedName name="wholesaleprice">'whole chain'!$G$10</definedName>
  </definedNames>
  <calcPr calcId="171027" calcMode="autoNoTable"/>
</workbook>
</file>

<file path=xl/calcChain.xml><?xml version="1.0" encoding="utf-8"?>
<calcChain xmlns="http://schemas.openxmlformats.org/spreadsheetml/2006/main">
  <c r="E16" i="1" l="1"/>
  <c r="F16" i="1" s="1"/>
  <c r="H16" i="1" s="1"/>
  <c r="B1" i="3" s="1"/>
  <c r="H40" i="3"/>
  <c r="H28" i="3"/>
  <c r="H16" i="3"/>
  <c r="G7" i="1"/>
  <c r="G16" i="1"/>
  <c r="I16" i="1"/>
  <c r="F5" i="1"/>
  <c r="J4" i="1"/>
  <c r="J16" i="1" l="1"/>
  <c r="K16" i="1" s="1"/>
  <c r="J5" i="1"/>
  <c r="J6" i="1" l="1"/>
  <c r="BD16" i="3"/>
</calcChain>
</file>

<file path=xl/sharedStrings.xml><?xml version="1.0" encoding="utf-8"?>
<sst xmlns="http://schemas.openxmlformats.org/spreadsheetml/2006/main" count="188" uniqueCount="165">
  <si>
    <t>mean</t>
  </si>
  <si>
    <t>price</t>
  </si>
  <si>
    <t>demand</t>
  </si>
  <si>
    <t>a</t>
  </si>
  <si>
    <t>sigma=30% of mean</t>
  </si>
  <si>
    <t>retailprice</t>
  </si>
  <si>
    <t>wholesaleprice</t>
  </si>
  <si>
    <t>mancost</t>
  </si>
  <si>
    <t>orderquan</t>
  </si>
  <si>
    <t>meandemand</t>
  </si>
  <si>
    <t>retail rev</t>
  </si>
  <si>
    <t>retail cost</t>
  </si>
  <si>
    <t>retail profit</t>
  </si>
  <si>
    <t>man rev</t>
  </si>
  <si>
    <t>man cost</t>
  </si>
  <si>
    <t>man profit</t>
  </si>
  <si>
    <t>actual demand</t>
  </si>
  <si>
    <t>mean retail profit</t>
  </si>
  <si>
    <t>mean man profit</t>
  </si>
  <si>
    <t>total supply chain profit</t>
  </si>
  <si>
    <t>UNUSED</t>
  </si>
  <si>
    <t>MACROS</t>
  </si>
  <si>
    <t>#Ranges</t>
  </si>
  <si>
    <t>Min</t>
  </si>
  <si>
    <t>Max</t>
  </si>
  <si>
    <t>Flags</t>
  </si>
  <si>
    <t>Description</t>
  </si>
  <si>
    <t>RISKOPT</t>
  </si>
  <si>
    <t>Mean</t>
  </si>
  <si>
    <t>RECIPE_x0001_11</t>
  </si>
  <si>
    <t>Default parent selection</t>
  </si>
  <si>
    <t>Default mutation</t>
  </si>
  <si>
    <t>Default crossover</t>
  </si>
  <si>
    <t>Default backtrack</t>
  </si>
  <si>
    <t>Arithmetic crossover</t>
  </si>
  <si>
    <t>Heuristic crossover</t>
  </si>
  <si>
    <t>Cauchy mutation</t>
  </si>
  <si>
    <t>Boundary mutation</t>
  </si>
  <si>
    <t>Non-uniform mutation</t>
  </si>
  <si>
    <t>Linear</t>
  </si>
  <si>
    <t>Local search</t>
  </si>
  <si>
    <t>True,False,False</t>
  </si>
  <si>
    <t>buybackprice</t>
  </si>
  <si>
    <t>Method + #Operators(Legacy)</t>
  </si>
  <si>
    <t>Mutation Rate (Legacy)</t>
  </si>
  <si>
    <t>Crossover Rate (Legacy)</t>
  </si>
  <si>
    <t># Time Blocks/All Groups Must Be Present</t>
  </si>
  <si>
    <t>Constraint Range</t>
  </si>
  <si>
    <t>Adj. Range</t>
  </si>
  <si>
    <t>Min Val or Range</t>
  </si>
  <si>
    <t>Max Val Or Range</t>
  </si>
  <si>
    <t>HARD CONSTRAINT DEV</t>
  </si>
  <si>
    <t>CONSTRAINT SOLVER</t>
  </si>
  <si>
    <t>ROFUNC</t>
  </si>
  <si>
    <t>SOFT CONSTRAINT DEV</t>
  </si>
  <si>
    <t>EVAL (True/False or penalty)</t>
  </si>
  <si>
    <t>Type (Hard/Soft)</t>
  </si>
  <si>
    <t>Entry Mode</t>
  </si>
  <si>
    <t>Formula</t>
  </si>
  <si>
    <t>Left Val Or Range</t>
  </si>
  <si>
    <t>Left Operator</t>
  </si>
  <si>
    <t>Constrained Cells</t>
  </si>
  <si>
    <t>Right Operator</t>
  </si>
  <si>
    <t>Right Val Or Range</t>
  </si>
  <si>
    <t>Penalty Function</t>
  </si>
  <si>
    <t>RO Eval Time (Iter/Sim)</t>
  </si>
  <si>
    <t>RO Statistic to Constrain</t>
  </si>
  <si>
    <t>RO Statistic Parameter</t>
  </si>
  <si>
    <t>Precision (added 6.0)</t>
  </si>
  <si>
    <t>RO Auto Eval Time (added 6.0)</t>
  </si>
  <si>
    <t>Formula Conversion Cell (not used in v5)</t>
  </si>
  <si>
    <t>Number Formatting Cell (introduced in v5)</t>
  </si>
  <si>
    <t>Out Stats</t>
  </si>
  <si>
    <t>Std. Dev.</t>
  </si>
  <si>
    <t>RISKOpt Tag</t>
  </si>
  <si>
    <t># Chromosomes</t>
  </si>
  <si>
    <t># Constraints</t>
  </si>
  <si>
    <t>Compatibility with Old Versions (4 trips pre-v5 versions)</t>
  </si>
  <si>
    <t>Creation Version</t>
  </si>
  <si>
    <t>Required Version</t>
  </si>
  <si>
    <t>Recommended Version</t>
  </si>
  <si>
    <t>Last Modified by Version</t>
  </si>
  <si>
    <t>Genetic Algorithm - Discrete Variable Warning Shown</t>
  </si>
  <si>
    <t>ColorOptimizationCells Called</t>
  </si>
  <si>
    <t>Constraint Solver, number of Latin Hypercube stratifications, for reproducing results with Actual Convergence</t>
  </si>
  <si>
    <t>Constraint Solver, total of adjustable cell values, to only pass number of stratifications if model hasn't changed</t>
  </si>
  <si>
    <t>Goal (Cell, Statistic, Parameter), E1: RO Formula to Optimize</t>
  </si>
  <si>
    <t>Goal (Type, Target Value)</t>
  </si>
  <si>
    <t>VERSION 6.0 SETTINGS</t>
  </si>
  <si>
    <t>Optimization Engine</t>
  </si>
  <si>
    <t>Mutation Rate (becoming a single settings for all adjustable cell groups)</t>
  </si>
  <si>
    <t>Crossover Rate (becoming a single settings for all adjustable cell groups)</t>
  </si>
  <si>
    <t>Genetic Operators (becoming a single settings for all adjustable cell groups)</t>
  </si>
  <si>
    <t>Stopping on Projected Convergence (added in version 6; other simulation runtime settings got moved to @RISK)</t>
  </si>
  <si>
    <t>Population Size</t>
  </si>
  <si>
    <t>Seed (Is Auto, Value)</t>
  </si>
  <si>
    <t>Same Seed Each Simulation (this was used in RISKOptimizer version 5 and earlier)</t>
  </si>
  <si>
    <t>Sampling Type (this was used in RISKOptimizer version 5 and earlier)</t>
  </si>
  <si>
    <t>Stop on Errors (before v5: Pause on Errors)</t>
  </si>
  <si>
    <t>Trial Count Stopping (enabled, trial count)</t>
  </si>
  <si>
    <t>Formula Stopping (enabled, formula)</t>
  </si>
  <si>
    <t>Timespan Stopping (enabled, trial count)</t>
  </si>
  <si>
    <t>Progress Stopping (enabled, trial count, max % change, change is percent)</t>
  </si>
  <si>
    <t>Sim. Stopping Mode, Tolerance (legacy settings used in v5 and earlier)</t>
  </si>
  <si>
    <t>#Iterations - Sim Stopping (legacy setting used in v5 and earlier))</t>
  </si>
  <si>
    <t>Keep Trial-by-Trial Log (if cell has anything other than False consider True, since Evolver 4 didn't have this setting); this setting no longer used staring with version 6</t>
  </si>
  <si>
    <t>Minimize Excel on Startup</t>
  </si>
  <si>
    <t>Show Excel Recalcs (replaces "Update Display" used before v5)</t>
  </si>
  <si>
    <t>Ev4/RO1: Graph Progress</t>
  </si>
  <si>
    <t>Ev4/RO1: Update Display (replaced by Show Excel Recalcs in v5)</t>
  </si>
  <si>
    <t>Start (enabled, macro)</t>
  </si>
  <si>
    <t>Before Recalc (enabled, macro), starting with v6 RISKOptimizer uses corresponding @RISK macro</t>
  </si>
  <si>
    <t>After Recalc (enabled, macro), starting with v6 RISKOptimizer uses corresponding @RISK macro</t>
  </si>
  <si>
    <t>After Storage (enabled, macro)</t>
  </si>
  <si>
    <t>Finish (enabled, macro)</t>
  </si>
  <si>
    <t>Macro Before Simulation (enabled, macro), starting with v6, this is legacy setting</t>
  </si>
  <si>
    <t>Macro After Simulation (enabled, macro), starting with v6, this is legacy setting</t>
  </si>
  <si>
    <t>1,1,1,1,1,1,1,1,1,1,1</t>
  </si>
  <si>
    <t>DEFAULT PARENT SELECTION</t>
  </si>
  <si>
    <t>DEFAULT MUTATION</t>
  </si>
  <si>
    <t>DEFAULT CROSSOVER</t>
  </si>
  <si>
    <t>DEFAULT BACKTRACK</t>
  </si>
  <si>
    <t>ARITHMETIC CROSSOVER</t>
  </si>
  <si>
    <t>HEURISTIC CROSSOVER</t>
  </si>
  <si>
    <t>CAUCHY MUTATION</t>
  </si>
  <si>
    <t>BOUNDARY MUTATION</t>
  </si>
  <si>
    <t>NON-UNIFORM MUTATION</t>
  </si>
  <si>
    <t>LINEAR</t>
  </si>
  <si>
    <t>LOCAL SEARCH</t>
  </si>
  <si>
    <t/>
  </si>
  <si>
    <t xml:space="preserve">  </t>
  </si>
  <si>
    <t>Is Disabled</t>
  </si>
  <si>
    <t>Use for EF</t>
  </si>
  <si>
    <t>EF Settings Have Been Defined</t>
  </si>
  <si>
    <t>EF Location of Constraining Values</t>
  </si>
  <si>
    <t>EF Min Constraining Value</t>
  </si>
  <si>
    <t>EF Max Constraining Value</t>
  </si>
  <si>
    <t>EF # of Constraining Values Between Min and Max</t>
  </si>
  <si>
    <t>EF Range with Constraining Values</t>
  </si>
  <si>
    <t>EF # of Constraining Values Listed</t>
  </si>
  <si>
    <t>EF Stopping Conditions</t>
  </si>
  <si>
    <t>EF Stop on Trials</t>
  </si>
  <si>
    <t>EF Trial Count</t>
  </si>
  <si>
    <t>EF Stop on Time</t>
  </si>
  <si>
    <t>EF Time Duration</t>
  </si>
  <si>
    <t>EF Time Unit</t>
  </si>
  <si>
    <t>EF Stop on Progress</t>
  </si>
  <si>
    <t>EF Trials (Progress)</t>
  </si>
  <si>
    <t>EF Max. Change (Progress)</t>
  </si>
  <si>
    <t>EF Max. Change is Percent (Progress)</t>
  </si>
  <si>
    <t>EFFICIENT FRONTIER</t>
  </si>
  <si>
    <t>Analysis Type (Standard vs. Efficient Frontier)</t>
  </si>
  <si>
    <t>EF Item to Constrain</t>
  </si>
  <si>
    <t>EF Constraint Minimum</t>
  </si>
  <si>
    <t>EF Constraint Maximum</t>
  </si>
  <si>
    <t>EF Formula for Dtools</t>
  </si>
  <si>
    <t>7.5.0</t>
  </si>
  <si>
    <r>
      <t>ap</t>
    </r>
    <r>
      <rPr>
        <b/>
        <vertAlign val="superscript"/>
        <sz val="10"/>
        <rFont val="Arial"/>
        <family val="2"/>
      </rPr>
      <t>-2</t>
    </r>
  </si>
  <si>
    <r>
      <t>demand=4000000p</t>
    </r>
    <r>
      <rPr>
        <b/>
        <vertAlign val="superscript"/>
        <sz val="10"/>
        <rFont val="Arial"/>
        <family val="2"/>
      </rPr>
      <t>-2</t>
    </r>
  </si>
  <si>
    <t xml:space="preserve">USE RISKOPTIMIZER TO </t>
  </si>
  <si>
    <t>DETERMINE BUYBACK PRICE</t>
  </si>
  <si>
    <t>WHOLESALE PRICE</t>
  </si>
  <si>
    <t>ORDER QUANTITY</t>
  </si>
  <si>
    <t>Pasted means</t>
  </si>
  <si>
    <t>Order 1000 coats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</si>
</sst>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3" borderId="0" xfId="0" quotePrefix="1" applyFill="1" applyAlignment="1">
      <alignment horizontal="left"/>
    </xf>
    <xf numFmtId="0" fontId="0" fillId="0" borderId="0" xfId="0" quotePrefix="1" applyAlignment="1">
      <alignment horizontal="left"/>
    </xf>
    <xf numFmtId="0" fontId="1" fillId="0" borderId="0" xfId="0" applyFont="1"/>
    <xf numFmtId="0" fontId="1" fillId="0" borderId="0" xfId="0" applyNumberFormat="1" applyFont="1"/>
    <xf numFmtId="0" fontId="1" fillId="2" borderId="0" xfId="0" applyFont="1" applyFill="1"/>
    <xf numFmtId="0" fontId="1" fillId="0" borderId="0" xfId="0" applyFont="1" applyAlignment="1">
      <alignment wrapText="1" shrinkToFit="1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51"/>
  <sheetViews>
    <sheetView workbookViewId="0"/>
  </sheetViews>
  <sheetFormatPr defaultColWidth="15.81640625" defaultRowHeight="12.5" x14ac:dyDescent="0.25"/>
  <cols>
    <col min="1" max="256" width="15.6328125" style="1" customWidth="1"/>
    <col min="257" max="16384" width="15.81640625" style="1"/>
  </cols>
  <sheetData>
    <row r="1" spans="1:204" x14ac:dyDescent="0.25">
      <c r="A1" s="1" t="s">
        <v>86</v>
      </c>
      <c r="B1" s="5">
        <f ca="1">'whole chain'!$H$16</f>
        <v>94592</v>
      </c>
      <c r="C1" s="6">
        <v>1</v>
      </c>
      <c r="D1" s="6">
        <v>1.01E+300</v>
      </c>
      <c r="E1" s="3"/>
      <c r="F1" s="1" t="s">
        <v>21</v>
      </c>
      <c r="I1" s="1" t="s">
        <v>77</v>
      </c>
      <c r="J1" s="4">
        <v>3</v>
      </c>
      <c r="L1" s="1" t="s">
        <v>74</v>
      </c>
      <c r="M1" s="4" t="b">
        <v>1</v>
      </c>
      <c r="O1" s="1" t="s">
        <v>72</v>
      </c>
      <c r="Y1" s="1" t="s">
        <v>88</v>
      </c>
      <c r="AA1" s="1" t="s">
        <v>150</v>
      </c>
      <c r="AD1" s="1" t="s">
        <v>140</v>
      </c>
    </row>
    <row r="2" spans="1:204" x14ac:dyDescent="0.25">
      <c r="A2" s="1" t="s">
        <v>87</v>
      </c>
      <c r="B2" s="5">
        <v>2</v>
      </c>
      <c r="C2" s="5">
        <v>0</v>
      </c>
      <c r="F2" s="1" t="s">
        <v>110</v>
      </c>
      <c r="G2" s="5" t="b">
        <v>0</v>
      </c>
      <c r="H2" s="5"/>
      <c r="I2" s="1" t="s">
        <v>70</v>
      </c>
      <c r="J2" s="4"/>
      <c r="L2" s="1" t="s">
        <v>104</v>
      </c>
      <c r="M2" s="6">
        <v>1000</v>
      </c>
      <c r="O2" s="1" t="s">
        <v>28</v>
      </c>
      <c r="P2" s="4"/>
      <c r="R2" s="1" t="s">
        <v>78</v>
      </c>
      <c r="S2" s="4"/>
      <c r="U2" s="1" t="s">
        <v>84</v>
      </c>
      <c r="V2" s="4"/>
      <c r="X2" s="1" t="s">
        <v>89</v>
      </c>
      <c r="Y2" s="5">
        <v>0</v>
      </c>
      <c r="AA2" s="1" t="s">
        <v>151</v>
      </c>
      <c r="AB2" s="5">
        <v>0</v>
      </c>
      <c r="AD2" s="1" t="s">
        <v>141</v>
      </c>
      <c r="AE2" s="5" t="b">
        <v>1</v>
      </c>
    </row>
    <row r="3" spans="1:204" x14ac:dyDescent="0.25">
      <c r="A3" s="1" t="s">
        <v>99</v>
      </c>
      <c r="B3" s="5" t="b">
        <v>0</v>
      </c>
      <c r="C3" s="5">
        <v>1000</v>
      </c>
      <c r="F3" s="1" t="s">
        <v>111</v>
      </c>
      <c r="G3" s="5" t="b">
        <v>0</v>
      </c>
      <c r="H3" s="5"/>
      <c r="I3" s="1" t="s">
        <v>71</v>
      </c>
      <c r="J3" s="3">
        <v>100</v>
      </c>
      <c r="L3" s="1" t="s">
        <v>103</v>
      </c>
      <c r="M3" s="6">
        <v>0</v>
      </c>
      <c r="N3" s="6">
        <v>0</v>
      </c>
      <c r="O3" s="1" t="s">
        <v>73</v>
      </c>
      <c r="P3" s="4"/>
      <c r="R3" s="1" t="s">
        <v>79</v>
      </c>
      <c r="S3" s="4"/>
      <c r="U3" s="1" t="s">
        <v>85</v>
      </c>
      <c r="V3" s="4"/>
      <c r="X3" s="1" t="s">
        <v>90</v>
      </c>
      <c r="Y3" s="5">
        <v>-1</v>
      </c>
      <c r="AA3" s="1" t="s">
        <v>152</v>
      </c>
      <c r="AB3" s="4"/>
      <c r="AD3" s="1" t="s">
        <v>142</v>
      </c>
      <c r="AE3" s="5">
        <v>250</v>
      </c>
    </row>
    <row r="4" spans="1:204" x14ac:dyDescent="0.25">
      <c r="A4" s="1" t="s">
        <v>101</v>
      </c>
      <c r="B4" s="5" t="b">
        <v>0</v>
      </c>
      <c r="C4" s="5">
        <v>5</v>
      </c>
      <c r="D4" s="5">
        <v>2</v>
      </c>
      <c r="F4" s="1" t="s">
        <v>112</v>
      </c>
      <c r="G4" s="5" t="b">
        <v>0</v>
      </c>
      <c r="H4" s="5"/>
      <c r="L4" s="1" t="s">
        <v>96</v>
      </c>
      <c r="M4" s="6" t="b">
        <v>1</v>
      </c>
      <c r="O4" s="1" t="s">
        <v>23</v>
      </c>
      <c r="P4" s="4"/>
      <c r="R4" s="1" t="s">
        <v>80</v>
      </c>
      <c r="S4" s="4"/>
      <c r="X4" s="1" t="s">
        <v>91</v>
      </c>
      <c r="Y4" s="5">
        <v>0.5</v>
      </c>
      <c r="AA4" s="1" t="s">
        <v>153</v>
      </c>
      <c r="AB4" s="4"/>
      <c r="AD4" s="1" t="s">
        <v>143</v>
      </c>
      <c r="AE4" s="5" t="b">
        <v>0</v>
      </c>
    </row>
    <row r="5" spans="1:204" x14ac:dyDescent="0.25">
      <c r="A5" s="1" t="s">
        <v>102</v>
      </c>
      <c r="B5" s="5" t="b">
        <v>0</v>
      </c>
      <c r="C5" s="5">
        <v>100</v>
      </c>
      <c r="D5" s="5">
        <v>1</v>
      </c>
      <c r="E5" s="5" t="b">
        <v>1</v>
      </c>
      <c r="F5" s="1" t="s">
        <v>113</v>
      </c>
      <c r="G5" s="5" t="b">
        <v>0</v>
      </c>
      <c r="H5" s="5"/>
      <c r="L5" s="1" t="s">
        <v>97</v>
      </c>
      <c r="M5" s="6">
        <v>3</v>
      </c>
      <c r="O5" s="1" t="s">
        <v>24</v>
      </c>
      <c r="P5" s="4"/>
      <c r="R5" s="1" t="s">
        <v>81</v>
      </c>
      <c r="S5" s="7" t="s">
        <v>156</v>
      </c>
      <c r="X5" s="1" t="s">
        <v>92</v>
      </c>
      <c r="Y5" s="5" t="s">
        <v>117</v>
      </c>
      <c r="AA5" s="1" t="s">
        <v>154</v>
      </c>
      <c r="AB5" s="4"/>
      <c r="AD5" s="1" t="s">
        <v>144</v>
      </c>
      <c r="AE5" s="5">
        <v>15</v>
      </c>
    </row>
    <row r="6" spans="1:204" x14ac:dyDescent="0.25">
      <c r="A6" s="1" t="s">
        <v>100</v>
      </c>
      <c r="B6" s="5" t="b">
        <v>0</v>
      </c>
      <c r="C6" s="5"/>
      <c r="F6" s="1" t="s">
        <v>114</v>
      </c>
      <c r="G6" s="5" t="b">
        <v>0</v>
      </c>
      <c r="H6" s="5"/>
      <c r="L6" s="1" t="s">
        <v>115</v>
      </c>
      <c r="M6" s="6" t="b">
        <v>0</v>
      </c>
      <c r="N6" s="6"/>
      <c r="R6" s="1" t="s">
        <v>82</v>
      </c>
      <c r="S6" s="4"/>
      <c r="X6" s="1" t="s">
        <v>93</v>
      </c>
      <c r="Y6" s="6" t="b">
        <v>1</v>
      </c>
      <c r="AA6" s="1" t="s">
        <v>155</v>
      </c>
      <c r="AB6" s="4"/>
      <c r="AD6" s="1" t="s">
        <v>145</v>
      </c>
      <c r="AE6" s="5">
        <v>2</v>
      </c>
    </row>
    <row r="7" spans="1:204" x14ac:dyDescent="0.25">
      <c r="A7" s="1" t="s">
        <v>94</v>
      </c>
      <c r="B7" s="5">
        <v>50</v>
      </c>
      <c r="L7" s="1" t="s">
        <v>116</v>
      </c>
      <c r="M7" s="6" t="b">
        <v>0</v>
      </c>
      <c r="N7" s="6"/>
      <c r="R7" s="1" t="s">
        <v>83</v>
      </c>
      <c r="S7" s="4" t="b">
        <v>1</v>
      </c>
      <c r="AD7" s="1" t="s">
        <v>146</v>
      </c>
      <c r="AE7" s="5" t="b">
        <v>0</v>
      </c>
    </row>
    <row r="8" spans="1:204" x14ac:dyDescent="0.25">
      <c r="A8" s="1" t="s">
        <v>20</v>
      </c>
      <c r="B8" s="1" t="s">
        <v>20</v>
      </c>
      <c r="F8" s="1" t="s">
        <v>95</v>
      </c>
      <c r="G8" s="5" t="b">
        <v>1</v>
      </c>
      <c r="H8" s="5">
        <v>1</v>
      </c>
      <c r="AD8" s="1" t="s">
        <v>147</v>
      </c>
      <c r="AE8" s="5">
        <v>100</v>
      </c>
    </row>
    <row r="9" spans="1:204" x14ac:dyDescent="0.25">
      <c r="A9" s="1" t="s">
        <v>109</v>
      </c>
      <c r="B9" s="5">
        <v>1</v>
      </c>
      <c r="F9" s="1" t="s">
        <v>106</v>
      </c>
      <c r="G9" s="5" t="b">
        <v>0</v>
      </c>
      <c r="AD9" s="1" t="s">
        <v>148</v>
      </c>
      <c r="AE9" s="5">
        <v>0.01</v>
      </c>
    </row>
    <row r="10" spans="1:204" x14ac:dyDescent="0.25">
      <c r="A10" s="1" t="s">
        <v>98</v>
      </c>
      <c r="B10" s="5" t="b">
        <v>0</v>
      </c>
      <c r="AD10" s="1" t="s">
        <v>149</v>
      </c>
      <c r="AE10" s="5" t="b">
        <v>1</v>
      </c>
    </row>
    <row r="11" spans="1:204" x14ac:dyDescent="0.25">
      <c r="A11" s="1" t="s">
        <v>105</v>
      </c>
      <c r="B11" s="5" t="b">
        <v>1</v>
      </c>
    </row>
    <row r="12" spans="1:204" x14ac:dyDescent="0.25">
      <c r="A12" s="1" t="s">
        <v>108</v>
      </c>
      <c r="B12" s="5" t="b">
        <v>0</v>
      </c>
      <c r="F12" s="1" t="s">
        <v>107</v>
      </c>
      <c r="G12" s="5">
        <v>2</v>
      </c>
    </row>
    <row r="14" spans="1:204" ht="13" thickBot="1" x14ac:dyDescent="0.3">
      <c r="A14" s="1" t="s">
        <v>75</v>
      </c>
      <c r="B14" s="4">
        <v>3</v>
      </c>
      <c r="AX14" s="1" t="s">
        <v>76</v>
      </c>
      <c r="AY14" s="4">
        <v>1</v>
      </c>
    </row>
    <row r="15" spans="1:204" s="2" customFormat="1" ht="13" thickTop="1" x14ac:dyDescent="0.25">
      <c r="A15" s="2" t="s">
        <v>43</v>
      </c>
      <c r="B15" s="2" t="s">
        <v>44</v>
      </c>
      <c r="C15" s="2" t="s">
        <v>45</v>
      </c>
      <c r="D15" s="2" t="s">
        <v>26</v>
      </c>
      <c r="E15" s="2" t="s">
        <v>46</v>
      </c>
      <c r="F15" s="2" t="s">
        <v>47</v>
      </c>
      <c r="G15" s="2" t="s">
        <v>22</v>
      </c>
      <c r="H15" s="2" t="s">
        <v>48</v>
      </c>
      <c r="I15" s="2" t="s">
        <v>49</v>
      </c>
      <c r="J15" s="2" t="s">
        <v>50</v>
      </c>
      <c r="K15" s="2" t="s">
        <v>25</v>
      </c>
      <c r="AR15" s="2" t="s">
        <v>51</v>
      </c>
      <c r="AS15" s="2" t="s">
        <v>52</v>
      </c>
      <c r="AT15" s="2" t="s">
        <v>53</v>
      </c>
      <c r="AU15" s="2" t="s">
        <v>27</v>
      </c>
      <c r="AV15" s="2" t="s">
        <v>54</v>
      </c>
      <c r="AW15" s="2" t="s">
        <v>55</v>
      </c>
      <c r="AX15" s="2" t="s">
        <v>56</v>
      </c>
      <c r="AY15" s="2" t="s">
        <v>57</v>
      </c>
      <c r="AZ15" s="2" t="s">
        <v>58</v>
      </c>
      <c r="BA15" s="2" t="s">
        <v>26</v>
      </c>
      <c r="BB15" s="2" t="s">
        <v>59</v>
      </c>
      <c r="BC15" s="2" t="s">
        <v>60</v>
      </c>
      <c r="BD15" s="2" t="s">
        <v>61</v>
      </c>
      <c r="BE15" s="2" t="s">
        <v>62</v>
      </c>
      <c r="BF15" s="2" t="s">
        <v>63</v>
      </c>
      <c r="BG15" s="2" t="s">
        <v>64</v>
      </c>
      <c r="BH15" s="2" t="s">
        <v>65</v>
      </c>
      <c r="BI15" s="2" t="s">
        <v>66</v>
      </c>
      <c r="BJ15" s="2" t="s">
        <v>67</v>
      </c>
      <c r="BK15" s="2" t="s">
        <v>68</v>
      </c>
      <c r="BL15" s="2" t="s">
        <v>69</v>
      </c>
      <c r="BM15" s="2" t="s">
        <v>131</v>
      </c>
      <c r="BN15" s="2" t="s">
        <v>132</v>
      </c>
      <c r="BO15" s="2" t="s">
        <v>133</v>
      </c>
      <c r="BP15" s="2" t="s">
        <v>134</v>
      </c>
      <c r="BQ15" s="2" t="s">
        <v>135</v>
      </c>
      <c r="BR15" s="2" t="s">
        <v>136</v>
      </c>
      <c r="BS15" s="2" t="s">
        <v>137</v>
      </c>
      <c r="BT15" s="2" t="s">
        <v>138</v>
      </c>
      <c r="BU15" s="2" t="s">
        <v>139</v>
      </c>
    </row>
    <row r="16" spans="1:204" x14ac:dyDescent="0.25">
      <c r="A16" s="1" t="s">
        <v>29</v>
      </c>
      <c r="B16" s="1">
        <v>-1</v>
      </c>
      <c r="C16" s="1">
        <v>0.5</v>
      </c>
      <c r="D16" s="8" t="s">
        <v>129</v>
      </c>
      <c r="E16" s="1">
        <v>0</v>
      </c>
      <c r="G16" s="1">
        <v>1</v>
      </c>
      <c r="H16" s="1">
        <f>'whole chain'!$G$8</f>
        <v>1496</v>
      </c>
      <c r="I16" s="1">
        <v>500</v>
      </c>
      <c r="J16" s="1">
        <v>2000</v>
      </c>
      <c r="K16" s="1" t="s">
        <v>41</v>
      </c>
      <c r="L16" s="1">
        <v>0</v>
      </c>
      <c r="AX16" s="1">
        <v>2</v>
      </c>
      <c r="AY16" s="1">
        <v>1</v>
      </c>
      <c r="BB16" s="1">
        <v>90000</v>
      </c>
      <c r="BC16" s="1">
        <v>2</v>
      </c>
      <c r="BD16" s="1">
        <f ca="1">'whole chain'!$K$16</f>
        <v>90448</v>
      </c>
      <c r="BE16" s="1">
        <v>2</v>
      </c>
      <c r="BF16" s="1">
        <v>200000</v>
      </c>
      <c r="BH16" s="1">
        <v>1</v>
      </c>
      <c r="BI16" s="1">
        <v>1</v>
      </c>
      <c r="BJ16" s="1">
        <v>1.01E+300</v>
      </c>
      <c r="BK16" s="1">
        <v>-1</v>
      </c>
      <c r="BL16" s="1" t="b">
        <v>1</v>
      </c>
      <c r="BZ16" s="8"/>
      <c r="GV16" s="8"/>
    </row>
    <row r="17" spans="1:12" x14ac:dyDescent="0.25">
      <c r="A17" s="1" t="s">
        <v>30</v>
      </c>
    </row>
    <row r="18" spans="1:12" x14ac:dyDescent="0.25">
      <c r="A18" s="1" t="s">
        <v>31</v>
      </c>
    </row>
    <row r="19" spans="1:12" x14ac:dyDescent="0.25">
      <c r="A19" s="1" t="s">
        <v>32</v>
      </c>
    </row>
    <row r="20" spans="1:12" x14ac:dyDescent="0.25">
      <c r="A20" s="1" t="s">
        <v>33</v>
      </c>
    </row>
    <row r="21" spans="1:12" x14ac:dyDescent="0.25">
      <c r="A21" s="1" t="s">
        <v>34</v>
      </c>
    </row>
    <row r="22" spans="1:12" x14ac:dyDescent="0.25">
      <c r="A22" s="1" t="s">
        <v>35</v>
      </c>
    </row>
    <row r="23" spans="1:12" x14ac:dyDescent="0.25">
      <c r="A23" s="1" t="s">
        <v>36</v>
      </c>
    </row>
    <row r="24" spans="1:12" x14ac:dyDescent="0.25">
      <c r="A24" s="1" t="s">
        <v>37</v>
      </c>
    </row>
    <row r="25" spans="1:12" x14ac:dyDescent="0.25">
      <c r="A25" s="1" t="s">
        <v>38</v>
      </c>
    </row>
    <row r="26" spans="1:12" x14ac:dyDescent="0.25">
      <c r="A26" s="1" t="s">
        <v>39</v>
      </c>
    </row>
    <row r="27" spans="1:12" x14ac:dyDescent="0.25">
      <c r="A27" s="1" t="s">
        <v>40</v>
      </c>
    </row>
    <row r="28" spans="1:12" x14ac:dyDescent="0.25">
      <c r="A28" s="1" t="s">
        <v>29</v>
      </c>
      <c r="B28" s="1">
        <v>-1</v>
      </c>
      <c r="C28" s="1">
        <v>0.5</v>
      </c>
      <c r="D28" s="8" t="s">
        <v>129</v>
      </c>
      <c r="E28" s="1">
        <v>0</v>
      </c>
      <c r="G28" s="1">
        <v>1</v>
      </c>
      <c r="H28" s="1">
        <f>'whole chain'!$G$10</f>
        <v>94</v>
      </c>
      <c r="I28" s="1">
        <v>20</v>
      </c>
      <c r="J28" s="1">
        <v>150</v>
      </c>
      <c r="K28" s="1" t="s">
        <v>41</v>
      </c>
      <c r="L28" s="1">
        <v>0</v>
      </c>
    </row>
    <row r="29" spans="1:12" x14ac:dyDescent="0.25">
      <c r="A29" s="1" t="s">
        <v>118</v>
      </c>
    </row>
    <row r="30" spans="1:12" x14ac:dyDescent="0.25">
      <c r="A30" s="1" t="s">
        <v>119</v>
      </c>
    </row>
    <row r="31" spans="1:12" x14ac:dyDescent="0.25">
      <c r="A31" s="1" t="s">
        <v>120</v>
      </c>
    </row>
    <row r="32" spans="1:12" x14ac:dyDescent="0.25">
      <c r="A32" s="1" t="s">
        <v>121</v>
      </c>
    </row>
    <row r="33" spans="1:12" x14ac:dyDescent="0.25">
      <c r="A33" s="1" t="s">
        <v>122</v>
      </c>
    </row>
    <row r="34" spans="1:12" x14ac:dyDescent="0.25">
      <c r="A34" s="1" t="s">
        <v>123</v>
      </c>
    </row>
    <row r="35" spans="1:12" x14ac:dyDescent="0.25">
      <c r="A35" s="1" t="s">
        <v>124</v>
      </c>
    </row>
    <row r="36" spans="1:12" x14ac:dyDescent="0.25">
      <c r="A36" s="1" t="s">
        <v>125</v>
      </c>
    </row>
    <row r="37" spans="1:12" x14ac:dyDescent="0.25">
      <c r="A37" s="1" t="s">
        <v>126</v>
      </c>
    </row>
    <row r="38" spans="1:12" x14ac:dyDescent="0.25">
      <c r="A38" s="1" t="s">
        <v>127</v>
      </c>
    </row>
    <row r="39" spans="1:12" x14ac:dyDescent="0.25">
      <c r="A39" s="1" t="s">
        <v>128</v>
      </c>
    </row>
    <row r="40" spans="1:12" x14ac:dyDescent="0.25">
      <c r="A40" s="1" t="s">
        <v>29</v>
      </c>
      <c r="B40" s="1">
        <v>-1</v>
      </c>
      <c r="C40" s="1">
        <v>0.5</v>
      </c>
      <c r="D40" s="8" t="s">
        <v>129</v>
      </c>
      <c r="E40" s="1">
        <v>0</v>
      </c>
      <c r="G40" s="1">
        <v>1</v>
      </c>
      <c r="H40" s="1">
        <f>'whole chain'!$G$12</f>
        <v>71</v>
      </c>
      <c r="I40" s="1">
        <v>0</v>
      </c>
      <c r="J40" s="1">
        <v>100</v>
      </c>
      <c r="K40" s="1" t="s">
        <v>41</v>
      </c>
      <c r="L40" s="1">
        <v>0</v>
      </c>
    </row>
    <row r="41" spans="1:12" x14ac:dyDescent="0.25">
      <c r="A41" s="1" t="s">
        <v>118</v>
      </c>
    </row>
    <row r="42" spans="1:12" x14ac:dyDescent="0.25">
      <c r="A42" s="1" t="s">
        <v>119</v>
      </c>
    </row>
    <row r="43" spans="1:12" x14ac:dyDescent="0.25">
      <c r="A43" s="1" t="s">
        <v>120</v>
      </c>
    </row>
    <row r="44" spans="1:12" x14ac:dyDescent="0.25">
      <c r="A44" s="1" t="s">
        <v>121</v>
      </c>
    </row>
    <row r="45" spans="1:12" x14ac:dyDescent="0.25">
      <c r="A45" s="1" t="s">
        <v>122</v>
      </c>
    </row>
    <row r="46" spans="1:12" x14ac:dyDescent="0.25">
      <c r="A46" s="1" t="s">
        <v>123</v>
      </c>
    </row>
    <row r="47" spans="1:12" x14ac:dyDescent="0.25">
      <c r="A47" s="1" t="s">
        <v>124</v>
      </c>
    </row>
    <row r="48" spans="1:12" x14ac:dyDescent="0.25">
      <c r="A48" s="1" t="s">
        <v>125</v>
      </c>
    </row>
    <row r="49" spans="1:1" x14ac:dyDescent="0.25">
      <c r="A49" s="1" t="s">
        <v>126</v>
      </c>
    </row>
    <row r="50" spans="1:1" x14ac:dyDescent="0.25">
      <c r="A50" s="1" t="s">
        <v>127</v>
      </c>
    </row>
    <row r="51" spans="1:1" x14ac:dyDescent="0.25">
      <c r="A51" s="1" t="s">
        <v>128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N18"/>
  <sheetViews>
    <sheetView tabSelected="1" topLeftCell="B1" zoomScale="90" workbookViewId="0">
      <selection activeCell="M18" sqref="M18"/>
    </sheetView>
  </sheetViews>
  <sheetFormatPr defaultRowHeight="13" x14ac:dyDescent="0.3"/>
  <cols>
    <col min="1" max="4" width="8.7265625" style="9"/>
    <col min="5" max="5" width="13" style="9" customWidth="1"/>
    <col min="6" max="6" width="19" style="9" customWidth="1"/>
    <col min="7" max="7" width="8.7265625" style="9"/>
    <col min="8" max="8" width="8" style="9" customWidth="1"/>
    <col min="9" max="9" width="22.08984375" style="9" customWidth="1"/>
    <col min="10" max="10" width="10.6328125" style="9" customWidth="1"/>
    <col min="11" max="11" width="10" style="9" customWidth="1"/>
    <col min="12" max="12" width="8.7265625" style="9"/>
    <col min="13" max="13" width="17.81640625" style="9" customWidth="1"/>
    <col min="14" max="14" width="11" style="9" bestFit="1" customWidth="1"/>
    <col min="15" max="16384" width="8.7265625" style="9"/>
  </cols>
  <sheetData>
    <row r="1" spans="4:14" x14ac:dyDescent="0.3">
      <c r="F1" s="9" t="s">
        <v>3</v>
      </c>
    </row>
    <row r="2" spans="4:14" ht="15" x14ac:dyDescent="0.3">
      <c r="D2" s="9" t="s">
        <v>2</v>
      </c>
      <c r="E2" s="9" t="s">
        <v>157</v>
      </c>
      <c r="F2" s="9">
        <v>40000000</v>
      </c>
    </row>
    <row r="3" spans="4:14" ht="15" x14ac:dyDescent="0.3">
      <c r="D3" s="9" t="s">
        <v>158</v>
      </c>
    </row>
    <row r="4" spans="4:14" x14ac:dyDescent="0.3">
      <c r="D4" s="9" t="s">
        <v>0</v>
      </c>
      <c r="E4" s="9" t="s">
        <v>1</v>
      </c>
      <c r="F4" s="9" t="s">
        <v>2</v>
      </c>
      <c r="I4" s="9" t="s">
        <v>17</v>
      </c>
      <c r="J4" s="10">
        <f ca="1">_xll.RiskMean(H16)+_xll.RiskOutput()</f>
        <v>94592</v>
      </c>
    </row>
    <row r="5" spans="4:14" x14ac:dyDescent="0.3">
      <c r="D5" s="9">
        <v>1000</v>
      </c>
      <c r="E5" s="9">
        <v>200</v>
      </c>
      <c r="F5" s="9">
        <f>F2*E5^-2</f>
        <v>1000</v>
      </c>
      <c r="I5" s="9" t="s">
        <v>18</v>
      </c>
      <c r="J5" s="10">
        <f ca="1">_xll.RiskMean(K16)</f>
        <v>90448</v>
      </c>
    </row>
    <row r="6" spans="4:14" x14ac:dyDescent="0.3">
      <c r="D6" s="9" t="s">
        <v>4</v>
      </c>
      <c r="I6" s="9" t="s">
        <v>19</v>
      </c>
      <c r="J6" s="9">
        <f ca="1">J4+J5</f>
        <v>185040</v>
      </c>
      <c r="M6" s="9" t="s">
        <v>159</v>
      </c>
    </row>
    <row r="7" spans="4:14" x14ac:dyDescent="0.3">
      <c r="F7" s="9" t="s">
        <v>9</v>
      </c>
      <c r="G7" s="9">
        <f>40000000*retailprice^-2</f>
        <v>1000</v>
      </c>
      <c r="M7" s="9" t="s">
        <v>160</v>
      </c>
    </row>
    <row r="8" spans="4:14" x14ac:dyDescent="0.3">
      <c r="F8" s="9" t="s">
        <v>8</v>
      </c>
      <c r="G8" s="11">
        <v>1496</v>
      </c>
      <c r="M8" s="9" t="s">
        <v>161</v>
      </c>
    </row>
    <row r="9" spans="4:14" x14ac:dyDescent="0.3">
      <c r="F9" s="9" t="s">
        <v>7</v>
      </c>
      <c r="G9" s="9">
        <v>10</v>
      </c>
      <c r="M9" s="9" t="s">
        <v>162</v>
      </c>
    </row>
    <row r="10" spans="4:14" x14ac:dyDescent="0.3">
      <c r="F10" s="9" t="s">
        <v>6</v>
      </c>
      <c r="G10" s="11">
        <v>94</v>
      </c>
    </row>
    <row r="11" spans="4:14" x14ac:dyDescent="0.3">
      <c r="F11" s="9" t="s">
        <v>5</v>
      </c>
      <c r="G11" s="11">
        <v>200</v>
      </c>
      <c r="N11" s="9" t="s">
        <v>163</v>
      </c>
    </row>
    <row r="12" spans="4:14" x14ac:dyDescent="0.3">
      <c r="F12" s="9" t="s">
        <v>42</v>
      </c>
      <c r="G12" s="11">
        <v>71</v>
      </c>
      <c r="M12" s="9" t="s">
        <v>17</v>
      </c>
      <c r="N12" s="13">
        <v>76066.2</v>
      </c>
    </row>
    <row r="13" spans="4:14" x14ac:dyDescent="0.3">
      <c r="M13" s="9" t="s">
        <v>18</v>
      </c>
      <c r="N13" s="13">
        <v>90000</v>
      </c>
    </row>
    <row r="14" spans="4:14" x14ac:dyDescent="0.3">
      <c r="M14" s="9" t="s">
        <v>19</v>
      </c>
      <c r="N14" s="13">
        <v>166066.20000000001</v>
      </c>
    </row>
    <row r="15" spans="4:14" ht="26" x14ac:dyDescent="0.3">
      <c r="E15" s="12" t="s">
        <v>16</v>
      </c>
      <c r="F15" s="12" t="s">
        <v>10</v>
      </c>
      <c r="G15" s="12" t="s">
        <v>11</v>
      </c>
      <c r="H15" s="12" t="s">
        <v>12</v>
      </c>
      <c r="I15" s="12" t="s">
        <v>13</v>
      </c>
      <c r="J15" s="12" t="s">
        <v>14</v>
      </c>
      <c r="K15" s="12" t="s">
        <v>15</v>
      </c>
    </row>
    <row r="16" spans="4:14" x14ac:dyDescent="0.3">
      <c r="E16" s="9">
        <f ca="1">ROUND(_xll.RiskNormal(meandemand,0.3*meandemand),0)</f>
        <v>1000</v>
      </c>
      <c r="F16" s="9">
        <f ca="1">retailprice*MIN(E16,orderquan)+IF(orderquan&gt;E16,orderquan-E16,0)*buybackprice</f>
        <v>235216</v>
      </c>
      <c r="G16" s="9">
        <f>wholesaleprice*orderquan</f>
        <v>140624</v>
      </c>
      <c r="H16" s="9">
        <f ca="1">F16-G16+_xll.RiskOutput()</f>
        <v>94592</v>
      </c>
      <c r="I16" s="9">
        <f>orderquan*wholesaleprice</f>
        <v>140624</v>
      </c>
      <c r="J16" s="9">
        <f ca="1">mancost*orderquan+IF(orderquan&gt;E16,orderquan-E16,0)*buybackprice</f>
        <v>50176</v>
      </c>
      <c r="K16" s="9">
        <f ca="1">I16-J16</f>
        <v>90448</v>
      </c>
    </row>
    <row r="17" spans="9:13" x14ac:dyDescent="0.3">
      <c r="M17" s="9" t="s">
        <v>164</v>
      </c>
    </row>
    <row r="18" spans="9:13" x14ac:dyDescent="0.3">
      <c r="I18" s="9" t="s">
        <v>130</v>
      </c>
    </row>
  </sheetData>
  <phoneticPr fontId="0" type="noConversion"/>
  <printOptions headings="1" gridLines="1"/>
  <pageMargins left="0.75" right="0.75" top="1" bottom="1" header="0.5" footer="0.5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"/>
  <sheetViews>
    <sheetView workbookViewId="0"/>
  </sheetViews>
  <sheetFormatPr defaultRowHeight="12.5" x14ac:dyDescent="0.25"/>
  <sheetData>
    <row r="3" spans="3:3" x14ac:dyDescent="0.25">
      <c r="C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whole chain</vt:lpstr>
      <vt:lpstr>_PalUtilTempWorksheet</vt:lpstr>
      <vt:lpstr>actual_demand</vt:lpstr>
      <vt:lpstr>buybackprice</vt:lpstr>
      <vt:lpstr>man_cost</vt:lpstr>
      <vt:lpstr>man_profit</vt:lpstr>
      <vt:lpstr>man_rev</vt:lpstr>
      <vt:lpstr>mancost</vt:lpstr>
      <vt:lpstr>meandemand</vt:lpstr>
      <vt:lpstr>orderquan</vt:lpstr>
      <vt:lpstr>retail_cost</vt:lpstr>
      <vt:lpstr>retail_profit</vt:lpstr>
      <vt:lpstr>retail_rev</vt:lpstr>
      <vt:lpstr>retailprice</vt:lpstr>
      <vt:lpstr>scenarios</vt:lpstr>
      <vt:lpstr>wholesaleprice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Tech. Services</dc:creator>
  <cp:lastModifiedBy>Owner</cp:lastModifiedBy>
  <dcterms:created xsi:type="dcterms:W3CDTF">2004-05-28T13:59:39Z</dcterms:created>
  <dcterms:modified xsi:type="dcterms:W3CDTF">2017-05-25T10:52:58Z</dcterms:modified>
</cp:coreProperties>
</file>