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ost_growth">Sheet1!$D$5</definedName>
    <definedName name="decay_rate">Sheet1!$D$7</definedName>
    <definedName name="discount_rate">Sheet1!$D$6</definedName>
    <definedName name="Pal_Workbook_GUID" hidden="1">"2T3XHBJZXQDYAHC9G5T2CR2M"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ealTimeResults">FALSE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"$D$22"</definedName>
    <definedName name="RiskSelectedNameCell1" hidden="1">"$C$22"</definedName>
    <definedName name="RiskSelectedNameCell2" hidden="1">"$D$10"</definedName>
    <definedName name="RiskStandardRecalc" hidden="1">1</definedName>
    <definedName name="RiskStatFunctionsUpdateFreq">1</definedName>
    <definedName name="RiskUpdateDisplay" hidden="1">FALSE</definedName>
    <definedName name="RiskUpdateStatFunctions">TRUE</definedName>
    <definedName name="RiskUseDifferentSeedForEachSim" hidden="1">FALSE</definedName>
    <definedName name="RiskUseFixedSeed" hidden="1">FALSE</definedName>
    <definedName name="RiskUseMultipleCPUs" hidden="1">TRUE</definedName>
    <definedName name="tax_rate">Sheet1!$D$4</definedName>
  </definedNames>
  <calcPr calcId="171027"/>
</workbook>
</file>

<file path=xl/calcChain.xml><?xml version="1.0" encoding="utf-8"?>
<calcChain xmlns="http://schemas.openxmlformats.org/spreadsheetml/2006/main">
  <c r="E12" i="1" l="1"/>
  <c r="E16" i="1" s="1"/>
  <c r="D7" i="1"/>
  <c r="J30" i="1"/>
  <c r="F17" i="1"/>
  <c r="G17" i="1"/>
  <c r="H17" i="1"/>
  <c r="I17" i="1"/>
  <c r="E17" i="1"/>
  <c r="D20" i="1"/>
  <c r="D11" i="1"/>
  <c r="F14" i="1"/>
  <c r="G14" i="1"/>
  <c r="H14" i="1"/>
  <c r="I14" i="1"/>
  <c r="F12" i="1" l="1"/>
  <c r="E15" i="1"/>
  <c r="E18" i="1" s="1"/>
  <c r="E19" i="1" s="1"/>
  <c r="E20" i="1" s="1"/>
  <c r="G12" i="1" l="1"/>
  <c r="F15" i="1"/>
  <c r="F16" i="1"/>
  <c r="F18" i="1" l="1"/>
  <c r="F19" i="1" s="1"/>
  <c r="F20" i="1" s="1"/>
  <c r="G16" i="1"/>
  <c r="G15" i="1"/>
  <c r="H12" i="1"/>
  <c r="I12" i="1" l="1"/>
  <c r="H15" i="1"/>
  <c r="H16" i="1"/>
  <c r="G18" i="1"/>
  <c r="G19" i="1" s="1"/>
  <c r="G20" i="1" s="1"/>
  <c r="H18" i="1" l="1"/>
  <c r="H19" i="1" s="1"/>
  <c r="H20" i="1" s="1"/>
  <c r="I15" i="1"/>
  <c r="I16" i="1"/>
  <c r="I18" i="1" l="1"/>
  <c r="I19" i="1" s="1"/>
  <c r="I20" i="1" s="1"/>
  <c r="D22" i="1" s="1"/>
  <c r="O25" i="1"/>
  <c r="O24" i="1"/>
  <c r="M33" i="1" l="1"/>
  <c r="O28" i="1"/>
  <c r="O27" i="1"/>
</calcChain>
</file>

<file path=xl/sharedStrings.xml><?xml version="1.0" encoding="utf-8"?>
<sst xmlns="http://schemas.openxmlformats.org/spreadsheetml/2006/main" count="61" uniqueCount="61">
  <si>
    <t>discount rate</t>
  </si>
  <si>
    <t>Time</t>
  </si>
  <si>
    <t>Cost</t>
  </si>
  <si>
    <t>Unit Sales</t>
  </si>
  <si>
    <t>Revenues</t>
  </si>
  <si>
    <t>Variable Cost</t>
  </si>
  <si>
    <t>Depreciation</t>
  </si>
  <si>
    <t>Before tax profit</t>
  </si>
  <si>
    <t>After tax profit</t>
  </si>
  <si>
    <t>Cash flow</t>
  </si>
  <si>
    <t>decay rate</t>
  </si>
  <si>
    <t>Price</t>
  </si>
  <si>
    <t>Unit cost</t>
  </si>
  <si>
    <t>cost growth</t>
  </si>
  <si>
    <t>tax rate</t>
  </si>
  <si>
    <t>npv  cash flows</t>
  </si>
  <si>
    <t>NPV</t>
  </si>
  <si>
    <t>CAPITAL BUDGETING</t>
  </si>
  <si>
    <t>DISCOUNTED CASH FLOWS</t>
  </si>
  <si>
    <t>WACC</t>
  </si>
  <si>
    <t>RATE THE CFO TELLS YOU</t>
  </si>
  <si>
    <t>DECAY RATE</t>
  </si>
  <si>
    <t>LOW</t>
  </si>
  <si>
    <t>MOST LIKELY</t>
  </si>
  <si>
    <t>HIGH</t>
  </si>
  <si>
    <t>YEAR 1 SALES</t>
  </si>
  <si>
    <t>YEAR CAPEX =-CAPEX</t>
  </si>
  <si>
    <t>YEARS SELL</t>
  </si>
  <si>
    <t>BEFORE TAX PROFIT=REVENUE-VAR COST-DEP</t>
  </si>
  <si>
    <t>AFTER TAX PROFIT=(1-TAX RATE)*BEFORE TAX PROFIT</t>
  </si>
  <si>
    <t>CASH FLOW =AFTER TAX PROFIT+DEP-CHANGE IN WORKING CAPITAL</t>
  </si>
  <si>
    <t>MODEL WORKING CAPITAL</t>
  </si>
  <si>
    <t>AS SAY 25% OF REVENUE</t>
  </si>
  <si>
    <t>We ARE SPENDING $1.4 BILLION</t>
  </si>
  <si>
    <t>TO GET A MEAN $43 MILLION</t>
  </si>
  <si>
    <t>COULD DO AS WELL AS $260 MILLION OR AS BADLY AS $-216 MILLION</t>
  </si>
  <si>
    <t>32% CHANCE WE HAVE NPV</t>
  </si>
  <si>
    <t>PROFITABILITY INDEX</t>
  </si>
  <si>
    <t>MEAN NPV</t>
  </si>
  <si>
    <t>--------------</t>
  </si>
  <si>
    <t>CAP EX</t>
  </si>
  <si>
    <t>95% Confidence interval</t>
  </si>
  <si>
    <t>for True mean of an Output cell</t>
  </si>
  <si>
    <t>Sim Mean+- 1.96*Simstddev/sqrt(# iterations)</t>
  </si>
  <si>
    <t>95% sure actual value of output cell</t>
  </si>
  <si>
    <t>To find interval such that you are</t>
  </si>
  <si>
    <t>is within that interval use sliders</t>
  </si>
  <si>
    <t>Sample Size to be 95% sure you have estimated</t>
  </si>
  <si>
    <t>True mean of Output cell within Tolerance T</t>
  </si>
  <si>
    <r>
      <t>(1.96*sigma/Tolerance)</t>
    </r>
    <r>
      <rPr>
        <b/>
        <vertAlign val="superscript"/>
        <sz val="10"/>
        <rFont val="Times New Roman"/>
        <family val="1"/>
      </rPr>
      <t>2</t>
    </r>
  </si>
  <si>
    <t>@RISK is really more accurate</t>
  </si>
  <si>
    <t>Latin Hypercube</t>
  </si>
  <si>
    <t xml:space="preserve">10% of the sample values of random variable are actually </t>
  </si>
  <si>
    <t>in bottom 10%</t>
  </si>
  <si>
    <t>Mean</t>
  </si>
  <si>
    <t>Sigma</t>
  </si>
  <si>
    <t>Lower limit</t>
  </si>
  <si>
    <t>Upper Limit</t>
  </si>
  <si>
    <t>Margin of Error around $6 million</t>
  </si>
  <si>
    <t>Tolerance 2 Million</t>
  </si>
  <si>
    <t>Need around 9516 iterations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</si>
</sst>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1" fontId="2" fillId="0" borderId="0" xfId="0" applyNumberFormat="1" applyFont="1"/>
    <xf numFmtId="44" fontId="2" fillId="0" borderId="0" xfId="1" applyFont="1"/>
    <xf numFmtId="44" fontId="2" fillId="0" borderId="0" xfId="0" applyNumberFormat="1" applyFont="1"/>
    <xf numFmtId="8" fontId="2" fillId="0" borderId="0" xfId="0" applyNumberFormat="1" applyFont="1"/>
    <xf numFmtId="0" fontId="2" fillId="0" borderId="0" xfId="0" quotePrefix="1" applyFont="1"/>
    <xf numFmtId="0" fontId="2" fillId="2" borderId="0" xfId="0" applyFont="1" applyFill="1"/>
    <xf numFmtId="164" fontId="2" fillId="0" borderId="0" xfId="0" applyNumberFormat="1" applyFont="1"/>
    <xf numFmtId="0" fontId="3" fillId="0" borderId="0" xfId="0" applyFont="1"/>
  </cellXfs>
  <cellStyles count="2">
    <cellStyle name="Currency" xfId="1" builtinId="4"/>
    <cellStyle name="Normal" xfId="0" builtinId="0"/>
  </cellStyles>
  <dxfs count="6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8</xdr:col>
      <xdr:colOff>260350</xdr:colOff>
      <xdr:row>48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F7E4D0-80F0-4285-9EB7-3E829616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412750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21</xdr:col>
      <xdr:colOff>139700</xdr:colOff>
      <xdr:row>58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29A5E-4766-4F6D-A615-18A8863F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580390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64"/>
  <sheetViews>
    <sheetView tabSelected="1" topLeftCell="G23" zoomScale="110" zoomScaleNormal="110" workbookViewId="0">
      <selection activeCell="T35" sqref="T35"/>
    </sheetView>
  </sheetViews>
  <sheetFormatPr defaultRowHeight="13" x14ac:dyDescent="0.3"/>
  <cols>
    <col min="1" max="2" width="8.796875" style="1"/>
    <col min="3" max="3" width="16.796875" style="1" customWidth="1"/>
    <col min="4" max="4" width="18.296875" style="1" customWidth="1"/>
    <col min="5" max="5" width="17.796875" style="1" bestFit="1" customWidth="1"/>
    <col min="6" max="6" width="17.19921875" style="1" customWidth="1"/>
    <col min="7" max="7" width="19" style="1" customWidth="1"/>
    <col min="8" max="8" width="17.796875" style="1" customWidth="1"/>
    <col min="9" max="9" width="18.796875" style="1" customWidth="1"/>
    <col min="10" max="13" width="8.796875" style="1"/>
    <col min="14" max="14" width="18.69921875" style="1" customWidth="1"/>
    <col min="15" max="15" width="10.8984375" style="1" bestFit="1" customWidth="1"/>
    <col min="16" max="16384" width="8.796875" style="1"/>
  </cols>
  <sheetData>
    <row r="1" spans="3:17" x14ac:dyDescent="0.3">
      <c r="D1" s="1" t="s">
        <v>17</v>
      </c>
      <c r="I1" s="7" t="s">
        <v>26</v>
      </c>
      <c r="J1" s="7"/>
      <c r="K1" s="7"/>
      <c r="L1" s="7" t="s">
        <v>30</v>
      </c>
      <c r="M1" s="7"/>
      <c r="N1" s="7"/>
      <c r="O1" s="7"/>
    </row>
    <row r="2" spans="3:17" x14ac:dyDescent="0.3">
      <c r="F2" s="1" t="s">
        <v>16</v>
      </c>
      <c r="G2" s="1" t="s">
        <v>18</v>
      </c>
      <c r="I2" s="7" t="s">
        <v>27</v>
      </c>
      <c r="J2" s="7"/>
      <c r="K2" s="7"/>
      <c r="L2" s="7"/>
      <c r="M2" s="7"/>
      <c r="N2" s="7"/>
      <c r="O2" s="7"/>
    </row>
    <row r="3" spans="3:17" x14ac:dyDescent="0.3">
      <c r="G3" s="1" t="s">
        <v>19</v>
      </c>
      <c r="I3" s="7" t="s">
        <v>28</v>
      </c>
      <c r="J3" s="7"/>
      <c r="K3" s="7"/>
      <c r="L3" s="7"/>
      <c r="M3" s="7"/>
      <c r="N3" s="7"/>
      <c r="O3" s="7"/>
    </row>
    <row r="4" spans="3:17" x14ac:dyDescent="0.3">
      <c r="C4" s="1" t="s">
        <v>14</v>
      </c>
      <c r="D4" s="1">
        <v>0.4</v>
      </c>
      <c r="G4" s="1" t="s">
        <v>20</v>
      </c>
      <c r="I4" s="7" t="s">
        <v>29</v>
      </c>
      <c r="J4" s="7"/>
      <c r="K4" s="7"/>
      <c r="L4" s="7"/>
      <c r="M4" s="7"/>
      <c r="N4" s="7"/>
      <c r="O4" s="7"/>
    </row>
    <row r="5" spans="3:17" x14ac:dyDescent="0.3">
      <c r="C5" s="1" t="s">
        <v>13</v>
      </c>
      <c r="D5" s="1">
        <v>0.04</v>
      </c>
      <c r="H5" s="1" t="s">
        <v>22</v>
      </c>
      <c r="I5" s="1" t="s">
        <v>23</v>
      </c>
      <c r="J5" s="1" t="s">
        <v>24</v>
      </c>
    </row>
    <row r="6" spans="3:17" x14ac:dyDescent="0.3">
      <c r="C6" s="1" t="s">
        <v>0</v>
      </c>
      <c r="D6" s="1">
        <v>0.15</v>
      </c>
      <c r="G6" s="1" t="s">
        <v>21</v>
      </c>
      <c r="H6" s="1">
        <v>0.05</v>
      </c>
      <c r="I6" s="1">
        <v>0.08</v>
      </c>
      <c r="J6" s="1">
        <v>0.1</v>
      </c>
    </row>
    <row r="7" spans="3:17" x14ac:dyDescent="0.3">
      <c r="C7" s="1" t="s">
        <v>10</v>
      </c>
      <c r="D7" s="7">
        <f ca="1">_xll.RiskTriang(H6,I6,J6)</f>
        <v>7.6666666666666675E-2</v>
      </c>
      <c r="G7" s="1" t="s">
        <v>25</v>
      </c>
      <c r="H7" s="1">
        <v>100000</v>
      </c>
      <c r="I7" s="1">
        <v>150000</v>
      </c>
      <c r="J7" s="1">
        <v>170000</v>
      </c>
      <c r="N7" s="1" t="s">
        <v>52</v>
      </c>
    </row>
    <row r="8" spans="3:17" x14ac:dyDescent="0.3">
      <c r="N8" s="1" t="s">
        <v>53</v>
      </c>
    </row>
    <row r="9" spans="3:17" x14ac:dyDescent="0.3">
      <c r="D9" s="1" t="s">
        <v>1</v>
      </c>
      <c r="L9" s="1" t="s">
        <v>31</v>
      </c>
    </row>
    <row r="10" spans="3:17" x14ac:dyDescent="0.3">
      <c r="D10" s="1">
        <v>0</v>
      </c>
      <c r="E10" s="1">
        <v>1</v>
      </c>
      <c r="F10" s="1">
        <v>2</v>
      </c>
      <c r="G10" s="1">
        <v>3</v>
      </c>
      <c r="H10" s="1">
        <v>4</v>
      </c>
      <c r="I10" s="1">
        <v>5</v>
      </c>
      <c r="L10" s="1" t="s">
        <v>32</v>
      </c>
    </row>
    <row r="11" spans="3:17" x14ac:dyDescent="0.3">
      <c r="C11" s="1" t="s">
        <v>2</v>
      </c>
      <c r="D11" s="8">
        <f>1400000000</f>
        <v>1400000000</v>
      </c>
      <c r="E11"/>
      <c r="N11" s="6" t="s">
        <v>50</v>
      </c>
    </row>
    <row r="12" spans="3:17" x14ac:dyDescent="0.3">
      <c r="C12" s="1" t="s">
        <v>3</v>
      </c>
      <c r="D12" s="3"/>
      <c r="E12" s="7">
        <f ca="1">_xll.RiskTriang(100000,150000,170000)</f>
        <v>140000</v>
      </c>
      <c r="F12" s="1">
        <f ca="1">E12*(1-decay_rate)</f>
        <v>129266.66666666667</v>
      </c>
      <c r="G12" s="1">
        <f ca="1">F12*(1-decay_rate)</f>
        <v>119356.22222222223</v>
      </c>
      <c r="H12" s="1">
        <f ca="1">G12*(1-decay_rate)</f>
        <v>110205.57851851852</v>
      </c>
      <c r="I12" s="1">
        <f ca="1">H12*(1-decay_rate)</f>
        <v>101756.48416543211</v>
      </c>
      <c r="N12" s="9" t="s">
        <v>51</v>
      </c>
      <c r="O12" s="9"/>
      <c r="P12" s="9"/>
      <c r="Q12" s="9"/>
    </row>
    <row r="13" spans="3:17" x14ac:dyDescent="0.3">
      <c r="C13" s="1" t="s">
        <v>11</v>
      </c>
      <c r="E13" s="3">
        <v>15000</v>
      </c>
      <c r="F13" s="3">
        <v>15000</v>
      </c>
      <c r="G13" s="3">
        <v>15000</v>
      </c>
      <c r="H13" s="3">
        <v>15000</v>
      </c>
      <c r="I13" s="3">
        <v>15000</v>
      </c>
      <c r="N13" s="9" t="s">
        <v>41</v>
      </c>
      <c r="O13" s="9"/>
      <c r="P13" s="9"/>
      <c r="Q13" s="9"/>
    </row>
    <row r="14" spans="3:17" x14ac:dyDescent="0.3">
      <c r="C14" s="1" t="s">
        <v>12</v>
      </c>
      <c r="D14" s="3"/>
      <c r="E14" s="3">
        <v>10000</v>
      </c>
      <c r="F14" s="3">
        <f>(1+cost_growth)*E14</f>
        <v>10400</v>
      </c>
      <c r="G14" s="3">
        <f>(1+cost_growth)*F14</f>
        <v>10816</v>
      </c>
      <c r="H14" s="3">
        <f>(1+cost_growth)*G14</f>
        <v>11248.640000000001</v>
      </c>
      <c r="I14" s="3">
        <f>(1+cost_growth)*H14</f>
        <v>11698.585600000002</v>
      </c>
      <c r="N14" s="9" t="s">
        <v>42</v>
      </c>
      <c r="O14" s="9"/>
      <c r="P14" s="9"/>
      <c r="Q14" s="9"/>
    </row>
    <row r="15" spans="3:17" x14ac:dyDescent="0.3">
      <c r="C15" s="1" t="s">
        <v>4</v>
      </c>
      <c r="E15" s="4">
        <f ca="1">E13*E12</f>
        <v>2100000000</v>
      </c>
      <c r="F15" s="4">
        <f t="shared" ref="F15:I15" ca="1" si="0">F13*F12</f>
        <v>1939000000</v>
      </c>
      <c r="G15" s="4">
        <f t="shared" ca="1" si="0"/>
        <v>1790343333.3333335</v>
      </c>
      <c r="H15" s="4">
        <f t="shared" ca="1" si="0"/>
        <v>1653083677.7777779</v>
      </c>
      <c r="I15" s="4">
        <f t="shared" ca="1" si="0"/>
        <v>1526347262.4814816</v>
      </c>
      <c r="N15" s="9" t="s">
        <v>43</v>
      </c>
      <c r="O15" s="9"/>
      <c r="P15" s="9"/>
      <c r="Q15" s="9"/>
    </row>
    <row r="16" spans="3:17" x14ac:dyDescent="0.3">
      <c r="C16" s="1" t="s">
        <v>5</v>
      </c>
      <c r="E16" s="4">
        <f ca="1">E14*E12</f>
        <v>1400000000</v>
      </c>
      <c r="F16" s="4">
        <f t="shared" ref="F16:I16" ca="1" si="1">F14*F12</f>
        <v>1344373333.3333335</v>
      </c>
      <c r="G16" s="4">
        <f t="shared" ca="1" si="1"/>
        <v>1290956899.5555556</v>
      </c>
      <c r="H16" s="4">
        <f t="shared" ca="1" si="1"/>
        <v>1239662878.7465484</v>
      </c>
      <c r="I16" s="4">
        <f t="shared" ca="1" si="1"/>
        <v>1190406940.3643522</v>
      </c>
      <c r="N16" s="7" t="s">
        <v>45</v>
      </c>
      <c r="O16" s="7"/>
      <c r="P16" s="7"/>
      <c r="Q16" s="7"/>
    </row>
    <row r="17" spans="3:17" x14ac:dyDescent="0.3">
      <c r="C17" s="1" t="s">
        <v>6</v>
      </c>
      <c r="E17" s="3">
        <f>$D$11/5</f>
        <v>280000000</v>
      </c>
      <c r="F17" s="3">
        <f t="shared" ref="F17:I17" si="2">$D$11/5</f>
        <v>280000000</v>
      </c>
      <c r="G17" s="3">
        <f t="shared" si="2"/>
        <v>280000000</v>
      </c>
      <c r="H17" s="3">
        <f t="shared" si="2"/>
        <v>280000000</v>
      </c>
      <c r="I17" s="3">
        <f t="shared" si="2"/>
        <v>280000000</v>
      </c>
      <c r="N17" s="7" t="s">
        <v>44</v>
      </c>
      <c r="O17" s="7"/>
      <c r="P17" s="7"/>
      <c r="Q17" s="7"/>
    </row>
    <row r="18" spans="3:17" x14ac:dyDescent="0.3">
      <c r="C18" s="1" t="s">
        <v>7</v>
      </c>
      <c r="E18" s="4">
        <f ca="1">E15-E16-E17</f>
        <v>420000000</v>
      </c>
      <c r="F18" s="4">
        <f t="shared" ref="F18:I18" ca="1" si="3">F15-F16-F17</f>
        <v>314626666.66666651</v>
      </c>
      <c r="G18" s="4">
        <f t="shared" ca="1" si="3"/>
        <v>219386433.77777791</v>
      </c>
      <c r="H18" s="4">
        <f t="shared" ca="1" si="3"/>
        <v>133420799.0312295</v>
      </c>
      <c r="I18" s="4">
        <f t="shared" ca="1" si="3"/>
        <v>55940322.117129326</v>
      </c>
      <c r="N18" s="7" t="s">
        <v>46</v>
      </c>
      <c r="O18" s="7"/>
      <c r="P18" s="7"/>
      <c r="Q18" s="7"/>
    </row>
    <row r="19" spans="3:17" x14ac:dyDescent="0.3">
      <c r="C19" s="1" t="s">
        <v>8</v>
      </c>
      <c r="E19" s="4">
        <f ca="1">(1-tax_rate)*E18</f>
        <v>252000000</v>
      </c>
      <c r="F19" s="4">
        <f ca="1">(1-tax_rate)*F18</f>
        <v>188775999.99999991</v>
      </c>
      <c r="G19" s="4">
        <f ca="1">(1-tax_rate)*G18</f>
        <v>131631860.26666674</v>
      </c>
      <c r="H19" s="4">
        <f ca="1">(1-tax_rate)*H18</f>
        <v>80052479.418737695</v>
      </c>
      <c r="I19" s="4">
        <f ca="1">(1-tax_rate)*I18</f>
        <v>33564193.270277597</v>
      </c>
    </row>
    <row r="20" spans="3:17" x14ac:dyDescent="0.3">
      <c r="C20" s="1" t="s">
        <v>9</v>
      </c>
      <c r="D20" s="8">
        <f>-D11</f>
        <v>-1400000000</v>
      </c>
      <c r="E20" s="4">
        <f ca="1">E19+E17</f>
        <v>532000000</v>
      </c>
      <c r="F20" s="4">
        <f t="shared" ref="F20:I20" ca="1" si="4">F19+F17</f>
        <v>468775999.99999988</v>
      </c>
      <c r="G20" s="4">
        <f t="shared" ca="1" si="4"/>
        <v>411631860.26666677</v>
      </c>
      <c r="H20" s="4">
        <f t="shared" ca="1" si="4"/>
        <v>360052479.41873771</v>
      </c>
      <c r="I20" s="4">
        <f t="shared" ca="1" si="4"/>
        <v>313564193.27027762</v>
      </c>
      <c r="M20" s="1" t="s">
        <v>47</v>
      </c>
    </row>
    <row r="21" spans="3:17" x14ac:dyDescent="0.3">
      <c r="M21" s="1" t="s">
        <v>48</v>
      </c>
    </row>
    <row r="22" spans="3:17" ht="15" x14ac:dyDescent="0.3">
      <c r="C22" s="1" t="s">
        <v>15</v>
      </c>
      <c r="D22" s="5">
        <f ca="1">_xll.RiskOutput()+NPV(discount_rate,D20:I20)</f>
        <v>43028978.219515242</v>
      </c>
      <c r="F22" s="1" t="s">
        <v>33</v>
      </c>
      <c r="H22" s="1" t="s">
        <v>36</v>
      </c>
      <c r="M22" s="1" t="s">
        <v>49</v>
      </c>
    </row>
    <row r="23" spans="3:17" x14ac:dyDescent="0.3">
      <c r="F23" s="1" t="s">
        <v>34</v>
      </c>
    </row>
    <row r="24" spans="3:17" x14ac:dyDescent="0.3">
      <c r="F24" s="1" t="s">
        <v>35</v>
      </c>
      <c r="N24" s="1" t="s">
        <v>54</v>
      </c>
      <c r="O24" s="1">
        <f ca="1">_xll.RiskMean(D22)</f>
        <v>43178191.037639193</v>
      </c>
    </row>
    <row r="25" spans="3:17" x14ac:dyDescent="0.3">
      <c r="N25" s="1" t="s">
        <v>55</v>
      </c>
      <c r="O25" s="1">
        <f ca="1">_xll.RiskStdDev(D22)</f>
        <v>99540365.10110648</v>
      </c>
    </row>
    <row r="26" spans="3:17" x14ac:dyDescent="0.3">
      <c r="J26" s="1" t="s">
        <v>37</v>
      </c>
    </row>
    <row r="27" spans="3:17" x14ac:dyDescent="0.3">
      <c r="J27" s="1" t="s">
        <v>38</v>
      </c>
      <c r="N27" s="1" t="s">
        <v>56</v>
      </c>
      <c r="O27" s="1">
        <f ca="1">O24-(1.96*O25/SQRT(1000))</f>
        <v>37008615.289892226</v>
      </c>
    </row>
    <row r="28" spans="3:17" x14ac:dyDescent="0.3">
      <c r="J28" s="6" t="s">
        <v>39</v>
      </c>
      <c r="N28" s="1" t="s">
        <v>57</v>
      </c>
      <c r="O28" s="1">
        <f ca="1">O24+(1.96*O25/SQRT(1000))</f>
        <v>49347766.78538616</v>
      </c>
    </row>
    <row r="29" spans="3:17" x14ac:dyDescent="0.3">
      <c r="J29" s="1" t="s">
        <v>40</v>
      </c>
      <c r="N29" s="1" t="s">
        <v>58</v>
      </c>
    </row>
    <row r="30" spans="3:17" x14ac:dyDescent="0.3">
      <c r="J30" s="1">
        <f>43000000/1400000000</f>
        <v>3.0714285714285715E-2</v>
      </c>
    </row>
    <row r="31" spans="3:17" x14ac:dyDescent="0.3">
      <c r="M31" s="1" t="s">
        <v>59</v>
      </c>
    </row>
    <row r="33" spans="9:16" x14ac:dyDescent="0.3">
      <c r="I33" s="2"/>
      <c r="K33" s="2"/>
      <c r="M33" s="1">
        <f ca="1">(1.96*O25/(2000000))^2</f>
        <v>9515.9162267968986</v>
      </c>
    </row>
    <row r="34" spans="9:16" x14ac:dyDescent="0.3">
      <c r="I34" s="2"/>
      <c r="K34" s="2"/>
      <c r="M34" s="1" t="s">
        <v>60</v>
      </c>
    </row>
    <row r="35" spans="9:16" x14ac:dyDescent="0.3">
      <c r="I35" s="2"/>
    </row>
    <row r="36" spans="9:16" x14ac:dyDescent="0.3">
      <c r="I36" s="2"/>
    </row>
    <row r="37" spans="9:16" x14ac:dyDescent="0.3">
      <c r="I37" s="2"/>
      <c r="K37" s="2"/>
      <c r="L37" s="2"/>
    </row>
    <row r="38" spans="9:16" x14ac:dyDescent="0.3">
      <c r="M38" s="2"/>
      <c r="N38" s="6"/>
      <c r="O38" s="2"/>
      <c r="P38" s="2"/>
    </row>
    <row r="39" spans="9:16" x14ac:dyDescent="0.3">
      <c r="M39" s="2"/>
      <c r="N39" s="6"/>
    </row>
    <row r="41" spans="9:16" x14ac:dyDescent="0.3">
      <c r="I41" s="2"/>
      <c r="K41" s="2"/>
    </row>
    <row r="42" spans="9:16" x14ac:dyDescent="0.3">
      <c r="I42" s="2"/>
      <c r="K42" s="2"/>
    </row>
    <row r="43" spans="9:16" x14ac:dyDescent="0.3">
      <c r="I43" s="2"/>
    </row>
    <row r="44" spans="9:16" x14ac:dyDescent="0.3">
      <c r="I44" s="2"/>
      <c r="K44" s="2"/>
    </row>
    <row r="45" spans="9:16" x14ac:dyDescent="0.3">
      <c r="I45" s="2"/>
      <c r="K45" s="2"/>
    </row>
    <row r="46" spans="9:16" x14ac:dyDescent="0.3">
      <c r="I46" s="2"/>
      <c r="K46" s="2"/>
    </row>
    <row r="47" spans="9:16" x14ac:dyDescent="0.3">
      <c r="K47" s="2"/>
    </row>
    <row r="48" spans="9:16" x14ac:dyDescent="0.3">
      <c r="K48" s="2"/>
    </row>
    <row r="49" spans="9:16" x14ac:dyDescent="0.3">
      <c r="I49" s="2"/>
      <c r="K49" s="2"/>
    </row>
    <row r="50" spans="9:16" x14ac:dyDescent="0.3">
      <c r="I50" s="2"/>
      <c r="K50" s="2"/>
    </row>
    <row r="51" spans="9:16" x14ac:dyDescent="0.3">
      <c r="I51" s="2"/>
      <c r="K51" s="2"/>
    </row>
    <row r="52" spans="9:16" x14ac:dyDescent="0.3">
      <c r="I52" s="2"/>
      <c r="K52" s="2"/>
    </row>
    <row r="53" spans="9:16" x14ac:dyDescent="0.3">
      <c r="I53" s="2"/>
      <c r="K53" s="2"/>
    </row>
    <row r="54" spans="9:16" x14ac:dyDescent="0.3">
      <c r="I54" s="2"/>
      <c r="K54" s="2"/>
    </row>
    <row r="55" spans="9:16" x14ac:dyDescent="0.3">
      <c r="I55" s="2"/>
      <c r="K55" s="2"/>
    </row>
    <row r="56" spans="9:16" x14ac:dyDescent="0.3">
      <c r="I56" s="2"/>
      <c r="K56" s="2"/>
    </row>
    <row r="57" spans="9:16" x14ac:dyDescent="0.3">
      <c r="I57" s="2"/>
      <c r="K57" s="2"/>
    </row>
    <row r="58" spans="9:16" x14ac:dyDescent="0.3">
      <c r="I58" s="2"/>
      <c r="K58" s="2"/>
    </row>
    <row r="59" spans="9:16" x14ac:dyDescent="0.3">
      <c r="I59" s="2"/>
      <c r="K59" s="2"/>
    </row>
    <row r="60" spans="9:16" x14ac:dyDescent="0.3">
      <c r="I60" s="2"/>
    </row>
    <row r="64" spans="9:16" x14ac:dyDescent="0.3">
      <c r="O64" s="1">
        <v>0</v>
      </c>
      <c r="P64" s="1">
        <v>0</v>
      </c>
    </row>
  </sheetData>
  <phoneticPr fontId="0" type="noConversion"/>
  <printOptions headings="1" gridLines="1"/>
  <pageMargins left="0.75" right="0.75" top="1" bottom="1" header="0.5" footer="0.5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cost_growth</vt:lpstr>
      <vt:lpstr>decay_rate</vt:lpstr>
      <vt:lpstr>discount_rate</vt:lpstr>
      <vt:lpstr>tax_rate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Owner</cp:lastModifiedBy>
  <cp:lastPrinted>2001-10-29T15:45:21Z</cp:lastPrinted>
  <dcterms:created xsi:type="dcterms:W3CDTF">2001-10-28T16:50:08Z</dcterms:created>
  <dcterms:modified xsi:type="dcterms:W3CDTF">2017-05-12T13:39:31Z</dcterms:modified>
</cp:coreProperties>
</file>