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360" yWindow="10" windowWidth="9720" windowHeight="6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"JEKH394ZJ7RG4JP9VFJAPG7Q"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"$B$29"</definedName>
    <definedName name="RiskSelectedNameCell1" hidden="1">"$A$29"</definedName>
    <definedName name="RiskSelectedNameCell2" hidden="1">"$B$3"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B30" i="1" l="1"/>
  <c r="B31" i="1" s="1"/>
  <c r="D17" i="1"/>
  <c r="D18" i="1" s="1"/>
  <c r="E17" i="1"/>
  <c r="C15" i="1"/>
  <c r="D15" i="1"/>
  <c r="E15" i="1"/>
  <c r="F15" i="1"/>
  <c r="G15" i="1"/>
  <c r="H15" i="1"/>
  <c r="I15" i="1"/>
  <c r="C11" i="1"/>
  <c r="C12" i="1" s="1"/>
  <c r="C13" i="1" s="1"/>
  <c r="D11" i="1"/>
  <c r="D12" i="1" s="1"/>
  <c r="E11" i="1"/>
  <c r="E12" i="1" s="1"/>
  <c r="F11" i="1"/>
  <c r="F12" i="1" s="1"/>
  <c r="G11" i="1"/>
  <c r="G12" i="1" s="1"/>
  <c r="H11" i="1"/>
  <c r="H12" i="1" s="1"/>
  <c r="I11" i="1"/>
  <c r="I12" i="1" s="1"/>
  <c r="C4" i="1"/>
  <c r="C5" i="1" s="1"/>
  <c r="C6" i="1" s="1"/>
  <c r="D4" i="1"/>
  <c r="D5" i="1" s="1"/>
  <c r="D7" i="1" s="1"/>
  <c r="D8" i="1" s="1"/>
  <c r="D9" i="1" s="1"/>
  <c r="E4" i="1"/>
  <c r="E5" i="1" s="1"/>
  <c r="E7" i="1" s="1"/>
  <c r="F4" i="1"/>
  <c r="F5" i="1" s="1"/>
  <c r="F7" i="1" s="1"/>
  <c r="G4" i="1"/>
  <c r="G5" i="1" s="1"/>
  <c r="G7" i="1" s="1"/>
  <c r="H4" i="1"/>
  <c r="H5" i="1" s="1"/>
  <c r="H7" i="1" s="1"/>
  <c r="H8" i="1" s="1"/>
  <c r="H9" i="1" s="1"/>
  <c r="I4" i="1"/>
  <c r="I5" i="1" s="1"/>
  <c r="I7" i="1" s="1"/>
  <c r="B25" i="1"/>
  <c r="B19" i="1"/>
  <c r="B20" i="1"/>
  <c r="B26" i="1"/>
  <c r="B24" i="1"/>
  <c r="B28" i="1"/>
  <c r="B21" i="1"/>
  <c r="E18" i="1" l="1"/>
  <c r="I8" i="1"/>
  <c r="I9" i="1" s="1"/>
  <c r="E8" i="1"/>
  <c r="E9" i="1" s="1"/>
  <c r="F8" i="1"/>
  <c r="F9" i="1" s="1"/>
  <c r="G8" i="1"/>
  <c r="G9" i="1" s="1"/>
  <c r="D13" i="1"/>
  <c r="E13" i="1" s="1"/>
  <c r="F13" i="1" s="1"/>
  <c r="G13" i="1" s="1"/>
  <c r="H13" i="1" s="1"/>
  <c r="I13" i="1" s="1"/>
  <c r="D6" i="1"/>
  <c r="C24" i="1"/>
  <c r="C7" i="1"/>
  <c r="C8" i="1" l="1"/>
  <c r="C9" i="1" s="1"/>
  <c r="C10" i="1" s="1"/>
  <c r="C16" i="1"/>
  <c r="D10" i="1"/>
  <c r="D19" i="1" s="1"/>
  <c r="D16" i="1"/>
  <c r="D27" i="1" s="1"/>
  <c r="D25" i="1"/>
  <c r="D24" i="1"/>
  <c r="E6" i="1"/>
  <c r="E10" i="1" l="1"/>
  <c r="E25" i="1" s="1"/>
  <c r="E16" i="1"/>
  <c r="E27" i="1" s="1"/>
  <c r="F6" i="1"/>
  <c r="F16" i="1" s="1"/>
  <c r="E24" i="1"/>
  <c r="E19" i="1"/>
  <c r="D20" i="1"/>
  <c r="D26" i="1" s="1"/>
  <c r="D28" i="1" s="1"/>
  <c r="C14" i="1"/>
  <c r="D14" i="1" s="1"/>
  <c r="C27" i="1"/>
  <c r="C25" i="1"/>
  <c r="C19" i="1"/>
  <c r="D21" i="1" l="1"/>
  <c r="E14" i="1"/>
  <c r="E20" i="1"/>
  <c r="E26" i="1" s="1"/>
  <c r="E28" i="1" s="1"/>
  <c r="C20" i="1"/>
  <c r="C26" i="1" s="1"/>
  <c r="C28" i="1" s="1"/>
  <c r="G6" i="1"/>
  <c r="G16" i="1" s="1"/>
  <c r="F24" i="1"/>
  <c r="F27" i="1"/>
  <c r="F10" i="1"/>
  <c r="F25" i="1" s="1"/>
  <c r="C21" i="1" l="1"/>
  <c r="F14" i="1"/>
  <c r="G24" i="1"/>
  <c r="H6" i="1"/>
  <c r="H16" i="1" s="1"/>
  <c r="G27" i="1"/>
  <c r="G10" i="1"/>
  <c r="G25" i="1" s="1"/>
  <c r="E21" i="1"/>
  <c r="F19" i="1"/>
  <c r="G19" i="1" l="1"/>
  <c r="G20" i="1" s="1"/>
  <c r="G26" i="1" s="1"/>
  <c r="G28" i="1" s="1"/>
  <c r="F20" i="1"/>
  <c r="F26" i="1" s="1"/>
  <c r="F28" i="1" s="1"/>
  <c r="G14" i="1"/>
  <c r="H24" i="1"/>
  <c r="I6" i="1"/>
  <c r="I16" i="1" s="1"/>
  <c r="H27" i="1"/>
  <c r="H10" i="1"/>
  <c r="H25" i="1" s="1"/>
  <c r="G21" i="1" l="1"/>
  <c r="H19" i="1"/>
  <c r="H14" i="1"/>
  <c r="I24" i="1"/>
  <c r="I27" i="1"/>
  <c r="I10" i="1"/>
  <c r="I25" i="1" s="1"/>
  <c r="F21" i="1"/>
  <c r="I14" i="1" l="1"/>
  <c r="I19" i="1"/>
  <c r="H20" i="1"/>
  <c r="H26" i="1" s="1"/>
  <c r="H28" i="1" s="1"/>
  <c r="B29" i="1" l="1"/>
  <c r="H21" i="1"/>
  <c r="I20" i="1"/>
  <c r="I26" i="1" s="1"/>
  <c r="I28" i="1" s="1"/>
  <c r="J28" i="1" s="1"/>
  <c r="I21" i="1" l="1"/>
</calcChain>
</file>

<file path=xl/sharedStrings.xml><?xml version="1.0" encoding="utf-8"?>
<sst xmlns="http://schemas.openxmlformats.org/spreadsheetml/2006/main" count="60" uniqueCount="53">
  <si>
    <t>Year</t>
  </si>
  <si>
    <t>COGS</t>
  </si>
  <si>
    <t>SGandA</t>
  </si>
  <si>
    <t>WC</t>
  </si>
  <si>
    <t>CWC</t>
  </si>
  <si>
    <t>Litigation cost</t>
  </si>
  <si>
    <t>EBT</t>
  </si>
  <si>
    <t>Tax</t>
  </si>
  <si>
    <t>NI</t>
  </si>
  <si>
    <t>Cash Flow</t>
  </si>
  <si>
    <t>Revenue</t>
  </si>
  <si>
    <t>Costs</t>
  </si>
  <si>
    <t>Taxes</t>
  </si>
  <si>
    <t>FCF</t>
  </si>
  <si>
    <t>Tax rate</t>
  </si>
  <si>
    <t>Sales revenue</t>
  </si>
  <si>
    <t>Sales growth</t>
  </si>
  <si>
    <t>Sales up or down</t>
  </si>
  <si>
    <t>Gross Margin Scen</t>
  </si>
  <si>
    <t>Gross Margin</t>
  </si>
  <si>
    <t>GrossMargin</t>
  </si>
  <si>
    <t>lower</t>
  </si>
  <si>
    <t>upper</t>
  </si>
  <si>
    <t>Sgand A growth</t>
  </si>
  <si>
    <t>discount rate</t>
  </si>
  <si>
    <t>rand# for SGandA growth</t>
  </si>
  <si>
    <t>rand# for litigation</t>
  </si>
  <si>
    <t>rand# for CWC</t>
  </si>
  <si>
    <t>terminal growth rate</t>
  </si>
  <si>
    <t>terminal growth rate rand#</t>
  </si>
  <si>
    <t>Term Value</t>
  </si>
  <si>
    <t>NPV</t>
  </si>
  <si>
    <t xml:space="preserve"> </t>
  </si>
  <si>
    <t>Sales scenario rand#</t>
  </si>
  <si>
    <t>time 8 npv=</t>
  </si>
  <si>
    <t>CF7*(1+g)</t>
  </si>
  <si>
    <t>CF7*(1+g)^2</t>
  </si>
  <si>
    <t>CF7*(1+g)^3</t>
  </si>
  <si>
    <t>CF7*(1+g)^4</t>
  </si>
  <si>
    <t>First Term CF7*(1+g)</t>
  </si>
  <si>
    <t>Sum of infinite series</t>
  </si>
  <si>
    <t>a/(1-r)</t>
  </si>
  <si>
    <t>(1+g)/(1+WACC)</t>
  </si>
  <si>
    <t>r</t>
  </si>
  <si>
    <t>a</t>
  </si>
  <si>
    <t>-------------------------------------------</t>
  </si>
  <si>
    <t>1-((1+g)/(1+WACC))</t>
  </si>
  <si>
    <t>CF7*(1+WACC)(1+g)/(WACC-g)</t>
  </si>
  <si>
    <t>Growth Per Year in Time 8 NPV</t>
  </si>
  <si>
    <t>NEED WACC&gt;g</t>
  </si>
  <si>
    <t>for r&lt;1</t>
  </si>
  <si>
    <t>CAN BUY THIS COMPANY FOR $20 MILLION SHOULD WE?</t>
  </si>
  <si>
    <t>compute dcf for 7 years and then add on a terminal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</si>
</sst>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1" fontId="1" fillId="0" borderId="0" xfId="0" applyNumberFormat="1" applyFont="1"/>
    <xf numFmtId="10" fontId="1" fillId="0" borderId="0" xfId="0" applyNumberFormat="1" applyFont="1"/>
    <xf numFmtId="16" fontId="1" fillId="0" borderId="0" xfId="0" quotePrefix="1" applyNumberFormat="1" applyFont="1"/>
    <xf numFmtId="0" fontId="1" fillId="0" borderId="0" xfId="0" quotePrefix="1" applyFont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2019300</xdr:colOff>
      <xdr:row>31</xdr:row>
      <xdr:rowOff>12700</xdr:rowOff>
    </xdr:from>
    <xdr:to>
      <xdr:col>5</xdr:col>
      <xdr:colOff>2063750</xdr:colOff>
      <xdr:row>42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B972B24-789B-4FA5-9C82-C15D1EA2F009}"/>
            </a:ext>
          </a:extLst>
        </xdr:cNvPr>
        <xdr:cNvCxnSpPr/>
      </xdr:nvCxnSpPr>
      <xdr:spPr>
        <a:xfrm flipH="1" flipV="1">
          <a:off x="6788150" y="5130800"/>
          <a:ext cx="44450" cy="18034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topLeftCell="A22" workbookViewId="0">
      <selection activeCell="D42" sqref="D42"/>
    </sheetView>
  </sheetViews>
  <sheetFormatPr defaultColWidth="8.90625" defaultRowHeight="13" x14ac:dyDescent="0.3"/>
  <cols>
    <col min="1" max="1" width="24.7265625" style="1" customWidth="1"/>
    <col min="2" max="2" width="8.90625" style="1"/>
    <col min="3" max="3" width="7.6328125" style="1" customWidth="1"/>
    <col min="4" max="4" width="17.54296875" style="1" customWidth="1"/>
    <col min="5" max="5" width="9.453125" style="1" customWidth="1"/>
    <col min="6" max="6" width="34.90625" style="1" customWidth="1"/>
    <col min="7" max="7" width="12.08984375" style="1" customWidth="1"/>
    <col min="8" max="8" width="12.26953125" style="1" customWidth="1"/>
    <col min="9" max="9" width="8.90625" style="1"/>
    <col min="10" max="10" width="9.54296875" style="1" customWidth="1"/>
    <col min="11" max="11" width="11.90625" style="1" customWidth="1"/>
    <col min="12" max="16384" width="8.90625" style="1"/>
  </cols>
  <sheetData>
    <row r="1" spans="1:13" x14ac:dyDescent="0.3">
      <c r="A1" s="1" t="s">
        <v>24</v>
      </c>
      <c r="B1" s="1">
        <v>0.12</v>
      </c>
      <c r="F1" s="9" t="s">
        <v>51</v>
      </c>
      <c r="G1" s="9"/>
      <c r="H1" s="9"/>
    </row>
    <row r="2" spans="1:13" x14ac:dyDescent="0.3">
      <c r="A2" s="1" t="s">
        <v>14</v>
      </c>
      <c r="B2" s="1">
        <v>0.34</v>
      </c>
      <c r="F2" s="1" t="s">
        <v>52</v>
      </c>
    </row>
    <row r="3" spans="1:13" x14ac:dyDescent="0.3">
      <c r="A3" s="1" t="s">
        <v>0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</row>
    <row r="4" spans="1:13" x14ac:dyDescent="0.3">
      <c r="A4" s="1" t="s">
        <v>33</v>
      </c>
      <c r="C4" s="2">
        <f ca="1">_xll.RiskUniform(0,1)</f>
        <v>0.95797213834041106</v>
      </c>
      <c r="D4" s="2">
        <f ca="1">_xll.RiskUniform(0,1)</f>
        <v>1.7834281476102887E-2</v>
      </c>
      <c r="E4" s="2">
        <f ca="1">_xll.RiskUniform(0,1)</f>
        <v>0.88925561755021443</v>
      </c>
      <c r="F4" s="2">
        <f ca="1">_xll.RiskUniform(0,1)</f>
        <v>3.4612263744521088E-2</v>
      </c>
      <c r="G4" s="2">
        <f ca="1">_xll.RiskUniform(0,1)</f>
        <v>0.51071937258339395</v>
      </c>
      <c r="H4" s="2">
        <f ca="1">_xll.RiskUniform(0,1)</f>
        <v>0.99129456075142108</v>
      </c>
      <c r="I4" s="2">
        <f ca="1">_xll.RiskUniform(0,1)</f>
        <v>0.73001652469398237</v>
      </c>
    </row>
    <row r="5" spans="1:13" x14ac:dyDescent="0.3">
      <c r="A5" s="1" t="s">
        <v>16</v>
      </c>
      <c r="C5" s="2">
        <f ca="1">IF(C4&lt;=0.7,_xll.RiskUniform(0.03,0.06),_xll.RiskUniform(0,0.03))</f>
        <v>1.8283074500444897E-2</v>
      </c>
      <c r="D5" s="2">
        <f ca="1">IF(D4&lt;=0.7,_xll.RiskUniform(0.03,0.06),_xll.RiskUniform(0,0.03))</f>
        <v>3.6140762349713931E-2</v>
      </c>
      <c r="E5" s="2">
        <f ca="1">IF(E4&lt;=0.4,_xll.RiskUniform(0.03,0.06),_xll.RiskUniform(-0.03,0.03))</f>
        <v>2.1720898062368675E-2</v>
      </c>
      <c r="F5" s="2">
        <f ca="1">IF(F4&lt;=0.1,_xll.RiskUniform(0.06,0.12),IF(F4&lt;=0.5,_xll.RiskUniform(0.03,0.06),_xll.RiskUniform(-0.03,0.03)))</f>
        <v>9.0058418989771696E-2</v>
      </c>
      <c r="G5" s="2">
        <f ca="1">IF(G4&lt;=0.1,_xll.RiskUniform(0.06,0.12),IF(G4&lt;=0.5,_xll.RiskUniform(0.03,0.06),_xll.RiskUniform(-0.03,0.03)))</f>
        <v>1.0501627934469709E-2</v>
      </c>
      <c r="H5" s="2">
        <f ca="1">IF(H4&lt;=0.1,_xll.RiskUniform(0.06,0.12),IF(H4&lt;=0.5,_xll.RiskUniform(0.03,0.06),_xll.RiskUniform(-0.03,0.03)))</f>
        <v>-2.2171785866269576E-2</v>
      </c>
      <c r="I5" s="2">
        <f ca="1">IF(I4&lt;=0.1,_xll.RiskUniform(0.06,0.12),IF(I4&lt;=0.5,_xll.RiskUniform(0.03,0.06),_xll.RiskUniform(-0.03,0.03)))</f>
        <v>-1.2603180221070112E-2</v>
      </c>
    </row>
    <row r="6" spans="1:13" x14ac:dyDescent="0.3">
      <c r="A6" s="1" t="s">
        <v>15</v>
      </c>
      <c r="B6" s="1">
        <v>40</v>
      </c>
      <c r="C6" s="2">
        <f ca="1">B6*(1+C5)</f>
        <v>40.731322980017801</v>
      </c>
      <c r="D6" s="2">
        <f t="shared" ref="D6:I6" ca="1" si="0">C6*(1+D5)</f>
        <v>42.203384044028063</v>
      </c>
      <c r="E6" s="2">
        <f t="shared" ca="1" si="0"/>
        <v>43.120079446735389</v>
      </c>
      <c r="F6" s="2">
        <f t="shared" ca="1" si="0"/>
        <v>47.003405628421731</v>
      </c>
      <c r="G6" s="2">
        <f t="shared" ca="1" si="0"/>
        <v>47.497017905984372</v>
      </c>
      <c r="H6" s="2">
        <f t="shared" ca="1" si="0"/>
        <v>46.443924195686513</v>
      </c>
      <c r="I6" s="2">
        <f t="shared" ca="1" si="0"/>
        <v>45.858583048874557</v>
      </c>
    </row>
    <row r="7" spans="1:13" x14ac:dyDescent="0.3">
      <c r="A7" s="1" t="s">
        <v>17</v>
      </c>
      <c r="C7" s="1" t="str">
        <f ca="1">IF(C5&gt;0,"up","down")</f>
        <v>up</v>
      </c>
      <c r="D7" s="1" t="str">
        <f t="shared" ref="D7:I7" ca="1" si="1">IF(D5&gt;0,"up","down")</f>
        <v>up</v>
      </c>
      <c r="E7" s="1" t="str">
        <f t="shared" ca="1" si="1"/>
        <v>up</v>
      </c>
      <c r="F7" s="1" t="str">
        <f t="shared" ca="1" si="1"/>
        <v>up</v>
      </c>
      <c r="G7" s="1" t="str">
        <f t="shared" ca="1" si="1"/>
        <v>up</v>
      </c>
      <c r="H7" s="1" t="str">
        <f t="shared" ca="1" si="1"/>
        <v>down</v>
      </c>
      <c r="I7" s="1" t="str">
        <f t="shared" ca="1" si="1"/>
        <v>down</v>
      </c>
    </row>
    <row r="8" spans="1:13" x14ac:dyDescent="0.3">
      <c r="A8" s="1" t="s">
        <v>18</v>
      </c>
      <c r="C8" s="1">
        <f ca="1">IF(C7="down",_xll.RiskDiscrete({1,2,3},{0.6,0.3,0.1}),_xll.RiskDiscrete({1,2,3},{0.15,0.5,0.35}))</f>
        <v>3</v>
      </c>
      <c r="D8" s="1">
        <f ca="1">IF(D7="down",_xll.RiskDiscrete({1,2,3},{0.6,0.3,0.1}),_xll.RiskDiscrete({1,2,3},{0.15,0.5,0.35}))</f>
        <v>3</v>
      </c>
      <c r="E8" s="1">
        <f ca="1">IF(E7="down",_xll.RiskDiscrete({1,2,3},{0.6,0.3,0.1}),_xll.RiskDiscrete({1,2,3},{0.15,0.5,0.35}))</f>
        <v>3</v>
      </c>
      <c r="F8" s="1">
        <f ca="1">IF(F7="down",_xll.RiskDiscrete({1,2,3},{0.6,0.3,0.1}),_xll.RiskDiscrete({1,2,3},{0.15,0.5,0.35}))</f>
        <v>2</v>
      </c>
      <c r="G8" s="1">
        <f ca="1">IF(G7="down",_xll.RiskDiscrete({1,2,3},{0.6,0.3,0.1}),_xll.RiskDiscrete({1,2,3},{0.15,0.5,0.35}))</f>
        <v>2</v>
      </c>
      <c r="H8" s="1">
        <f ca="1">IF(H7="down",_xll.RiskDiscrete({1,2,3},{0.6,0.3,0.1}),_xll.RiskDiscrete({1,2,3},{0.15,0.5,0.35}))</f>
        <v>3</v>
      </c>
      <c r="I8" s="1">
        <f ca="1">IF(I7="down",_xll.RiskDiscrete({1,2,3},{0.6,0.3,0.1}),_xll.RiskDiscrete({1,2,3},{0.15,0.5,0.35}))</f>
        <v>1</v>
      </c>
    </row>
    <row r="9" spans="1:13" x14ac:dyDescent="0.3">
      <c r="A9" s="1" t="s">
        <v>19</v>
      </c>
      <c r="C9" s="2">
        <f ca="1">_xll.RiskUniform(VLOOKUP(C8,$K$10:$M$12,2),VLOOKUP(C8,$K$10:$M$12,3))</f>
        <v>0.3452554938265191</v>
      </c>
      <c r="D9" s="2">
        <f ca="1">_xll.RiskUniform(VLOOKUP(D8,$K$10:$M$12,2),VLOOKUP(D8,$K$10:$M$12,3))</f>
        <v>0.35609915720383539</v>
      </c>
      <c r="E9" s="2">
        <f ca="1">_xll.RiskUniform(VLOOKUP(E8,$K$10:$M$12,2),VLOOKUP(E8,$K$10:$M$12,3))</f>
        <v>0.35320284989318046</v>
      </c>
      <c r="F9" s="2">
        <f ca="1">_xll.RiskUniform(VLOOKUP(F8,$K$10:$M$12,2),VLOOKUP(F8,$K$10:$M$12,3))</f>
        <v>0.31409472612467848</v>
      </c>
      <c r="G9" s="2">
        <f ca="1">_xll.RiskUniform(VLOOKUP(G8,$K$10:$M$12,2),VLOOKUP(G8,$K$10:$M$12,3))</f>
        <v>0.3102243195931752</v>
      </c>
      <c r="H9" s="2">
        <f ca="1">_xll.RiskUniform(VLOOKUP(H8,$K$10:$M$12,2),VLOOKUP(H8,$K$10:$M$12,3))</f>
        <v>0.35738328427449972</v>
      </c>
      <c r="I9" s="2">
        <f ca="1">_xll.RiskUniform(VLOOKUP(I8,$K$10:$M$12,2),VLOOKUP(I8,$K$10:$M$12,3))</f>
        <v>0.29030709188280873</v>
      </c>
      <c r="K9" s="1" t="s">
        <v>20</v>
      </c>
      <c r="L9" s="1" t="s">
        <v>21</v>
      </c>
      <c r="M9" s="1" t="s">
        <v>22</v>
      </c>
    </row>
    <row r="10" spans="1:13" x14ac:dyDescent="0.3">
      <c r="A10" s="1" t="s">
        <v>1</v>
      </c>
      <c r="B10" s="1">
        <v>28</v>
      </c>
      <c r="C10" s="2">
        <f ca="1">(1-C9)*C6</f>
        <v>26.668609950344308</v>
      </c>
      <c r="D10" s="2">
        <f t="shared" ref="D10:I10" ca="1" si="2">(1-D9)*D6</f>
        <v>27.174794554799874</v>
      </c>
      <c r="E10" s="2">
        <f t="shared" ca="1" si="2"/>
        <v>27.889944498528092</v>
      </c>
      <c r="F10" s="2">
        <f t="shared" ca="1" si="2"/>
        <v>32.239883810635433</v>
      </c>
      <c r="G10" s="2">
        <f t="shared" ca="1" si="2"/>
        <v>32.762287843395512</v>
      </c>
      <c r="H10" s="2">
        <f t="shared" ca="1" si="2"/>
        <v>29.845642032036164</v>
      </c>
      <c r="I10" s="2">
        <f t="shared" ca="1" si="2"/>
        <v>32.545511166089511</v>
      </c>
      <c r="K10" s="1">
        <v>1</v>
      </c>
      <c r="L10" s="1">
        <v>0.28999999999999998</v>
      </c>
      <c r="M10" s="1">
        <v>0.31</v>
      </c>
    </row>
    <row r="11" spans="1:13" x14ac:dyDescent="0.3">
      <c r="A11" s="1" t="s">
        <v>25</v>
      </c>
      <c r="C11" s="2">
        <f ca="1">_xll.RiskUniform(0,1)</f>
        <v>0.56836003462038265</v>
      </c>
      <c r="D11" s="2">
        <f ca="1">_xll.RiskUniform(0,1)</f>
        <v>3.728844216656102E-2</v>
      </c>
      <c r="E11" s="2">
        <f ca="1">_xll.RiskUniform(0,1)</f>
        <v>0.33254704051673212</v>
      </c>
      <c r="F11" s="2">
        <f ca="1">_xll.RiskUniform(0,1)</f>
        <v>0.57080721064717277</v>
      </c>
      <c r="G11" s="2">
        <f ca="1">_xll.RiskUniform(0,1)</f>
        <v>0.31369407775638569</v>
      </c>
      <c r="H11" s="2">
        <f ca="1">_xll.RiskUniform(0,1)</f>
        <v>0.56781600891590189</v>
      </c>
      <c r="I11" s="2">
        <f ca="1">_xll.RiskUniform(0,1)</f>
        <v>0.77162652491020389</v>
      </c>
      <c r="K11" s="1">
        <v>2</v>
      </c>
      <c r="L11" s="1">
        <v>0.31</v>
      </c>
      <c r="M11" s="1">
        <v>0.34</v>
      </c>
    </row>
    <row r="12" spans="1:13" x14ac:dyDescent="0.3">
      <c r="A12" s="1" t="s">
        <v>23</v>
      </c>
      <c r="C12" s="2">
        <f ca="1">IF(C11&lt;0.3,_xll.RiskUniform(-0.02,0.01),IF(C11&lt;0.8,_xll.RiskUniform(0.01,0.04),_xll.RiskUniform(0.04,0.07)))</f>
        <v>2.3354641430836931E-2</v>
      </c>
      <c r="D12" s="2">
        <f ca="1">IF(D11&lt;0.3,_xll.RiskUniform(-0.02,0.01),IF(D11&lt;0.8,_xll.RiskUniform(0.01,0.04),_xll.RiskUniform(0.04,0.07)))</f>
        <v>-1.6000549858563751E-2</v>
      </c>
      <c r="E12" s="2">
        <f ca="1">IF(E11&lt;0.3,_xll.RiskUniform(-0.02,0.01),IF(E11&lt;0.8,_xll.RiskUniform(0.01,0.04),_xll.RiskUniform(0.04,0.07)))</f>
        <v>2.7155233968181085E-2</v>
      </c>
      <c r="F12" s="2">
        <f ca="1">IF(F11&lt;0.3,_xll.RiskUniform(-0.02,0.01),IF(F11&lt;0.8,_xll.RiskUniform(0.01,0.04),_xll.RiskUniform(0.04,0.07)))</f>
        <v>3.0758755804990018E-2</v>
      </c>
      <c r="G12" s="2">
        <f ca="1">IF(G11&lt;0.3,_xll.RiskUniform(-0.02,0.01),IF(G11&lt;0.8,_xll.RiskUniform(0.01,0.04),_xll.RiskUniform(0.04,0.07)))</f>
        <v>2.5413884627076867E-2</v>
      </c>
      <c r="H12" s="2">
        <f ca="1">IF(H11&lt;0.3,_xll.RiskUniform(-0.02,0.01),IF(H11&lt;0.8,_xll.RiskUniform(0.01,0.04),_xll.RiskUniform(0.04,0.07)))</f>
        <v>2.4623940242440641E-2</v>
      </c>
      <c r="I12" s="2">
        <f ca="1">IF(I11&lt;0.3,_xll.RiskUniform(-0.02,0.01),IF(I11&lt;0.8,_xll.RiskUniform(0.01,0.04),_xll.RiskUniform(0.04,0.07)))</f>
        <v>3.1067743642957668E-2</v>
      </c>
      <c r="K12" s="1">
        <v>3</v>
      </c>
      <c r="L12" s="1">
        <v>0.34</v>
      </c>
      <c r="M12" s="1">
        <v>0.36</v>
      </c>
    </row>
    <row r="13" spans="1:13" x14ac:dyDescent="0.3">
      <c r="A13" s="1" t="s">
        <v>2</v>
      </c>
      <c r="B13" s="1">
        <v>10</v>
      </c>
      <c r="C13" s="2">
        <f ca="1">B13*(1+C12)</f>
        <v>10.233546414308369</v>
      </c>
      <c r="D13" s="2">
        <f t="shared" ref="D13:I13" ca="1" si="3">C13*(1+D12)</f>
        <v>10.069804044676301</v>
      </c>
      <c r="E13" s="2">
        <f t="shared" ca="1" si="3"/>
        <v>10.343251929523223</v>
      </c>
      <c r="F13" s="2">
        <f t="shared" ca="1" si="3"/>
        <v>10.66139748985292</v>
      </c>
      <c r="G13" s="2">
        <f t="shared" ca="1" si="3"/>
        <v>10.932345015623449</v>
      </c>
      <c r="H13" s="2">
        <f t="shared" ca="1" si="3"/>
        <v>11.201542425997905</v>
      </c>
      <c r="I13" s="2">
        <f t="shared" ca="1" si="3"/>
        <v>11.549549074494522</v>
      </c>
    </row>
    <row r="14" spans="1:13" x14ac:dyDescent="0.3">
      <c r="A14" s="1" t="s">
        <v>3</v>
      </c>
      <c r="B14" s="1">
        <v>4</v>
      </c>
      <c r="C14" s="2">
        <f ca="1">B14+C16</f>
        <v>4.1096984470026703</v>
      </c>
      <c r="D14" s="2">
        <f t="shared" ref="D14:I14" ca="1" si="4">C14+D16</f>
        <v>4.3305076066042094</v>
      </c>
      <c r="E14" s="2">
        <f t="shared" ca="1" si="4"/>
        <v>4.4680119170103083</v>
      </c>
      <c r="F14" s="2">
        <f t="shared" ca="1" si="4"/>
        <v>5.0505108442632594</v>
      </c>
      <c r="G14" s="2">
        <f t="shared" ca="1" si="4"/>
        <v>5.1245526858976556</v>
      </c>
      <c r="H14" s="2">
        <f t="shared" ca="1" si="4"/>
        <v>4.9913173357681924</v>
      </c>
      <c r="I14" s="2">
        <f t="shared" ca="1" si="4"/>
        <v>4.9193603630744818</v>
      </c>
    </row>
    <row r="15" spans="1:13" x14ac:dyDescent="0.3">
      <c r="A15" s="1" t="s">
        <v>27</v>
      </c>
      <c r="C15" s="2">
        <f ca="1">_xll.RiskUniform(0,1)</f>
        <v>0.64298452111891935</v>
      </c>
      <c r="D15" s="2">
        <f ca="1">_xll.RiskUniform(0,1)</f>
        <v>0.25757789376463347</v>
      </c>
      <c r="E15" s="2">
        <f ca="1">_xll.RiskUniform(0,1)</f>
        <v>0.55656740456531084</v>
      </c>
      <c r="F15" s="2">
        <f ca="1">_xll.RiskUniform(0,1)</f>
        <v>0.79112311624541853</v>
      </c>
      <c r="G15" s="2">
        <f ca="1">_xll.RiskUniform(0,1)</f>
        <v>0.18929646514042697</v>
      </c>
      <c r="H15" s="2">
        <f ca="1">_xll.RiskUniform(0,1)</f>
        <v>0.13662145934211956</v>
      </c>
      <c r="I15" s="2">
        <f ca="1">_xll.RiskUniform(0,1)</f>
        <v>0.45477186929925451</v>
      </c>
    </row>
    <row r="16" spans="1:13" x14ac:dyDescent="0.3">
      <c r="A16" s="1" t="s">
        <v>4</v>
      </c>
      <c r="C16" s="2">
        <f ca="1">IF(C7="up",0.15*(C6-B6),IF(C15&lt;=0.6,_xll.RiskUniform(0.1,0.15)*(C6-B6),0.15*(C6-B6)))</f>
        <v>0.1096984470026701</v>
      </c>
      <c r="D16" s="2">
        <f ca="1">IF(D7="up",0.15*(D6-C6),IF(D15&lt;=0.6,_xll.RiskUniform(0.1,0.15)*(D6-C6),0.15*(D6-C6)))</f>
        <v>0.2208091596015393</v>
      </c>
      <c r="E16" s="2">
        <f ca="1">IF(E7="up",0.15*(E6-D6),IF(E15&lt;=0.6,_xll.RiskUniform(0.1,0.15)*(E6-D6),0.15*(E6-D6)))</f>
        <v>0.1375043104060989</v>
      </c>
      <c r="F16" s="2">
        <f ca="1">IF(F7="up",0.15*(F6-E6),IF(F15&lt;=0.6,_xll.RiskUniform(0.1,0.15)*(F6-E6),0.15*(F6-E6)))</f>
        <v>0.58249892725295138</v>
      </c>
      <c r="G16" s="2">
        <f ca="1">IF(G7="up",0.15*(G6-F6),IF(G15&lt;=0.6,_xll.RiskUniform(0.1,0.15)*(G6-F6),0.15*(G6-F6)))</f>
        <v>7.4041841634396019E-2</v>
      </c>
      <c r="H16" s="2">
        <f ca="1">IF(H7="up",0.15*(H6-G6),IF(H15&lt;=0.6,_xll.RiskUniform(0.1,0.15)*(H6-G6),0.15*(H6-G6)))</f>
        <v>-0.13323535012946289</v>
      </c>
      <c r="I16" s="2">
        <f ca="1">IF(I7="up",0.15*(I6-H6),IF(I15&lt;=0.6,_xll.RiskUniform(0.1,0.15)*(I6-H6),0.15*(I6-H6)))</f>
        <v>-7.195697269371043E-2</v>
      </c>
    </row>
    <row r="17" spans="1:12" x14ac:dyDescent="0.3">
      <c r="A17" s="1" t="s">
        <v>26</v>
      </c>
      <c r="C17" s="2"/>
      <c r="D17" s="2">
        <f ca="1">_xll.RiskUniform(0,1)</f>
        <v>0.62016636711573625</v>
      </c>
      <c r="E17" s="2">
        <f ca="1">_xll.RiskUniform(0,1)</f>
        <v>0.709290522385429</v>
      </c>
      <c r="F17" s="2"/>
      <c r="G17" s="2"/>
      <c r="H17" s="2"/>
      <c r="I17" s="2"/>
    </row>
    <row r="18" spans="1:12" x14ac:dyDescent="0.3">
      <c r="A18" s="1" t="s">
        <v>5</v>
      </c>
      <c r="B18" s="1">
        <v>0</v>
      </c>
      <c r="C18" s="2">
        <v>0</v>
      </c>
      <c r="D18" s="2">
        <f ca="1">IF(D17&lt;=0.95,0,_xll.RiskUniform(2,3))</f>
        <v>0</v>
      </c>
      <c r="E18" s="2">
        <f ca="1">IF(D18&gt;0,0,IF(E17&lt;=0.95,0,_xll.RiskUniform(2,3)))</f>
        <v>0</v>
      </c>
      <c r="F18" s="2">
        <v>0</v>
      </c>
      <c r="G18" s="2">
        <v>0</v>
      </c>
      <c r="H18" s="2">
        <v>0</v>
      </c>
      <c r="I18" s="2">
        <v>0</v>
      </c>
    </row>
    <row r="19" spans="1:12" x14ac:dyDescent="0.3">
      <c r="A19" s="1" t="s">
        <v>6</v>
      </c>
      <c r="B19" s="1">
        <f>B6-B10-B13-B18</f>
        <v>2</v>
      </c>
      <c r="C19" s="2">
        <f t="shared" ref="C19:I19" ca="1" si="5">C6-C10-C13-C18</f>
        <v>3.8291666153651231</v>
      </c>
      <c r="D19" s="2">
        <f t="shared" ca="1" si="5"/>
        <v>4.9587854445518875</v>
      </c>
      <c r="E19" s="2">
        <f t="shared" ca="1" si="5"/>
        <v>4.8868830186840739</v>
      </c>
      <c r="F19" s="2">
        <f t="shared" ca="1" si="5"/>
        <v>4.1021243279333781</v>
      </c>
      <c r="G19" s="2">
        <f t="shared" ca="1" si="5"/>
        <v>3.8023850469654104</v>
      </c>
      <c r="H19" s="2">
        <f t="shared" ca="1" si="5"/>
        <v>5.3967397376524442</v>
      </c>
      <c r="I19" s="2">
        <f t="shared" ca="1" si="5"/>
        <v>1.7635228082905243</v>
      </c>
    </row>
    <row r="20" spans="1:12" x14ac:dyDescent="0.3">
      <c r="A20" s="1" t="s">
        <v>7</v>
      </c>
      <c r="B20" s="1">
        <f>$B$2*B19</f>
        <v>0.68</v>
      </c>
      <c r="C20" s="2">
        <f t="shared" ref="C20:I20" ca="1" si="6">$B$2*C19</f>
        <v>1.3019166492241421</v>
      </c>
      <c r="D20" s="2">
        <f t="shared" ca="1" si="6"/>
        <v>1.6859870511476418</v>
      </c>
      <c r="E20" s="2">
        <f t="shared" ca="1" si="6"/>
        <v>1.6615402263525854</v>
      </c>
      <c r="F20" s="2">
        <f t="shared" ca="1" si="6"/>
        <v>1.3947222714973486</v>
      </c>
      <c r="G20" s="2">
        <f t="shared" ca="1" si="6"/>
        <v>1.2928109159682397</v>
      </c>
      <c r="H20" s="2">
        <f t="shared" ca="1" si="6"/>
        <v>1.8348915108018311</v>
      </c>
      <c r="I20" s="2">
        <f t="shared" ca="1" si="6"/>
        <v>0.59959775481877831</v>
      </c>
    </row>
    <row r="21" spans="1:12" x14ac:dyDescent="0.3">
      <c r="A21" s="1" t="s">
        <v>8</v>
      </c>
      <c r="B21" s="1">
        <f>B19-B20</f>
        <v>1.3199999999999998</v>
      </c>
      <c r="C21" s="2">
        <f t="shared" ref="C21:I21" ca="1" si="7">C19-C20</f>
        <v>2.5272499661409809</v>
      </c>
      <c r="D21" s="2">
        <f t="shared" ca="1" si="7"/>
        <v>3.2727983934042459</v>
      </c>
      <c r="E21" s="2">
        <f t="shared" ca="1" si="7"/>
        <v>3.2253427923314888</v>
      </c>
      <c r="F21" s="2">
        <f t="shared" ca="1" si="7"/>
        <v>2.7074020564360293</v>
      </c>
      <c r="G21" s="2">
        <f t="shared" ca="1" si="7"/>
        <v>2.5095741309971706</v>
      </c>
      <c r="H21" s="2">
        <f t="shared" ca="1" si="7"/>
        <v>3.5618482268506133</v>
      </c>
      <c r="I21" s="2">
        <f t="shared" ca="1" si="7"/>
        <v>1.163925053471746</v>
      </c>
    </row>
    <row r="23" spans="1:12" x14ac:dyDescent="0.3">
      <c r="A23" s="1" t="s">
        <v>9</v>
      </c>
    </row>
    <row r="24" spans="1:12" x14ac:dyDescent="0.3">
      <c r="A24" s="1" t="s">
        <v>10</v>
      </c>
      <c r="B24" s="2">
        <f>B6</f>
        <v>40</v>
      </c>
      <c r="C24" s="2">
        <f t="shared" ref="C24:I24" ca="1" si="8">C6</f>
        <v>40.731322980017801</v>
      </c>
      <c r="D24" s="2">
        <f t="shared" ca="1" si="8"/>
        <v>42.203384044028063</v>
      </c>
      <c r="E24" s="2">
        <f t="shared" ca="1" si="8"/>
        <v>43.120079446735389</v>
      </c>
      <c r="F24" s="2">
        <f t="shared" ca="1" si="8"/>
        <v>47.003405628421731</v>
      </c>
      <c r="G24" s="2">
        <f t="shared" ca="1" si="8"/>
        <v>47.497017905984372</v>
      </c>
      <c r="H24" s="2">
        <f t="shared" ca="1" si="8"/>
        <v>46.443924195686513</v>
      </c>
      <c r="I24" s="2">
        <f t="shared" ca="1" si="8"/>
        <v>45.858583048874557</v>
      </c>
    </row>
    <row r="25" spans="1:12" x14ac:dyDescent="0.3">
      <c r="A25" s="1" t="s">
        <v>11</v>
      </c>
      <c r="B25" s="2">
        <f>B10+B13+B18</f>
        <v>38</v>
      </c>
      <c r="C25" s="2">
        <f t="shared" ref="C25:I25" ca="1" si="9">C10+C13+C18</f>
        <v>36.902156364652676</v>
      </c>
      <c r="D25" s="2">
        <f t="shared" ca="1" si="9"/>
        <v>37.244598599476177</v>
      </c>
      <c r="E25" s="2">
        <f t="shared" ca="1" si="9"/>
        <v>38.233196428051315</v>
      </c>
      <c r="F25" s="2">
        <f t="shared" ca="1" si="9"/>
        <v>42.90128130048835</v>
      </c>
      <c r="G25" s="2">
        <f t="shared" ca="1" si="9"/>
        <v>43.694632859018959</v>
      </c>
      <c r="H25" s="2">
        <f t="shared" ca="1" si="9"/>
        <v>41.047184458034067</v>
      </c>
      <c r="I25" s="2">
        <f t="shared" ca="1" si="9"/>
        <v>44.095060240584033</v>
      </c>
    </row>
    <row r="26" spans="1:12" x14ac:dyDescent="0.3">
      <c r="A26" s="1" t="s">
        <v>12</v>
      </c>
      <c r="B26" s="2">
        <f>B20</f>
        <v>0.68</v>
      </c>
      <c r="C26" s="2">
        <f t="shared" ref="C26:I26" ca="1" si="10">C20</f>
        <v>1.3019166492241421</v>
      </c>
      <c r="D26" s="2">
        <f t="shared" ca="1" si="10"/>
        <v>1.6859870511476418</v>
      </c>
      <c r="E26" s="2">
        <f t="shared" ca="1" si="10"/>
        <v>1.6615402263525854</v>
      </c>
      <c r="F26" s="2">
        <f t="shared" ca="1" si="10"/>
        <v>1.3947222714973486</v>
      </c>
      <c r="G26" s="2">
        <f t="shared" ca="1" si="10"/>
        <v>1.2928109159682397</v>
      </c>
      <c r="H26" s="2">
        <f t="shared" ca="1" si="10"/>
        <v>1.8348915108018311</v>
      </c>
      <c r="I26" s="2">
        <f t="shared" ca="1" si="10"/>
        <v>0.59959775481877831</v>
      </c>
    </row>
    <row r="27" spans="1:12" x14ac:dyDescent="0.3">
      <c r="A27" s="1" t="s">
        <v>4</v>
      </c>
      <c r="B27" s="2">
        <v>0</v>
      </c>
      <c r="C27" s="2">
        <f ca="1">C16</f>
        <v>0.1096984470026701</v>
      </c>
      <c r="D27" s="2">
        <f t="shared" ref="D27:I27" ca="1" si="11">D16</f>
        <v>0.2208091596015393</v>
      </c>
      <c r="E27" s="2">
        <f t="shared" ca="1" si="11"/>
        <v>0.1375043104060989</v>
      </c>
      <c r="F27" s="2">
        <f t="shared" ca="1" si="11"/>
        <v>0.58249892725295138</v>
      </c>
      <c r="G27" s="2">
        <f t="shared" ca="1" si="11"/>
        <v>7.4041841634396019E-2</v>
      </c>
      <c r="H27" s="2">
        <f t="shared" ca="1" si="11"/>
        <v>-0.13323535012946289</v>
      </c>
      <c r="I27" s="2">
        <f t="shared" ca="1" si="11"/>
        <v>-7.195697269371043E-2</v>
      </c>
      <c r="J27" s="1" t="s">
        <v>30</v>
      </c>
      <c r="L27" s="5"/>
    </row>
    <row r="28" spans="1:12" x14ac:dyDescent="0.3">
      <c r="A28" s="1" t="s">
        <v>13</v>
      </c>
      <c r="B28" s="2">
        <f>B24-B25-B26-B27</f>
        <v>1.3199999999999998</v>
      </c>
      <c r="C28" s="2">
        <f t="shared" ref="C28:I28" ca="1" si="12">C24-C25-C26-C27</f>
        <v>2.4175515191383123</v>
      </c>
      <c r="D28" s="2">
        <f t="shared" ca="1" si="12"/>
        <v>3.051989233802705</v>
      </c>
      <c r="E28" s="2">
        <f t="shared" ca="1" si="12"/>
        <v>3.0878384819253899</v>
      </c>
      <c r="F28" s="2">
        <f t="shared" ca="1" si="12"/>
        <v>2.1249031291830813</v>
      </c>
      <c r="G28" s="2">
        <f t="shared" ca="1" si="12"/>
        <v>2.4355322893627762</v>
      </c>
      <c r="H28" s="2">
        <f t="shared" ca="1" si="12"/>
        <v>3.6950835769800778</v>
      </c>
      <c r="I28" s="2">
        <f t="shared" ca="1" si="12"/>
        <v>1.2358820261654564</v>
      </c>
      <c r="J28" s="2">
        <f ca="1">I28*(1+B1)*(1+B31)/(B1-B31)</f>
        <v>23.708974953496746</v>
      </c>
      <c r="L28" s="6"/>
    </row>
    <row r="29" spans="1:12" x14ac:dyDescent="0.3">
      <c r="A29" s="1" t="s">
        <v>31</v>
      </c>
      <c r="B29" s="2">
        <f ca="1">_xll.RiskOutput("NPV")+NPV(B1,C28:J28)</f>
        <v>21.528570432443164</v>
      </c>
      <c r="C29" s="2"/>
      <c r="D29" s="2"/>
      <c r="E29" s="2"/>
      <c r="F29" s="2"/>
      <c r="G29" s="2"/>
      <c r="H29" s="2"/>
      <c r="I29" s="2"/>
    </row>
    <row r="30" spans="1:12" x14ac:dyDescent="0.3">
      <c r="A30" s="1" t="s">
        <v>29</v>
      </c>
      <c r="B30" s="2">
        <f ca="1">_xll.RiskUniform(0,1)</f>
        <v>0.30926419051071963</v>
      </c>
      <c r="C30" s="2"/>
      <c r="D30" s="2"/>
      <c r="E30" s="2"/>
      <c r="F30" s="7" t="s">
        <v>34</v>
      </c>
      <c r="G30" s="2" t="s">
        <v>32</v>
      </c>
      <c r="H30" s="2"/>
      <c r="I30" s="2"/>
    </row>
    <row r="31" spans="1:12" x14ac:dyDescent="0.3">
      <c r="A31" s="1" t="s">
        <v>28</v>
      </c>
      <c r="B31" s="2">
        <f ca="1">IF(B30&lt;0.15,_xll.RiskUniform(0,0.03),IF(B30&lt;0.75,_xll.RiskUniform(0.03,0.06),_xll.RiskUniform(0.06,0.09)))</f>
        <v>5.8218612593020518E-2</v>
      </c>
      <c r="C31" s="2"/>
      <c r="D31" s="2" t="s">
        <v>32</v>
      </c>
      <c r="E31" s="2" t="s">
        <v>32</v>
      </c>
      <c r="F31" s="7" t="s">
        <v>47</v>
      </c>
      <c r="G31" s="2" t="s">
        <v>32</v>
      </c>
      <c r="H31" s="2"/>
      <c r="I31" s="2"/>
    </row>
    <row r="32" spans="1:12" x14ac:dyDescent="0.3">
      <c r="D32" s="1" t="s">
        <v>32</v>
      </c>
      <c r="E32" s="1" t="s">
        <v>32</v>
      </c>
    </row>
    <row r="33" spans="5:9" x14ac:dyDescent="0.3">
      <c r="F33" s="8">
        <v>8</v>
      </c>
      <c r="G33" s="8">
        <v>9</v>
      </c>
      <c r="H33" s="8">
        <v>10</v>
      </c>
      <c r="I33" s="8">
        <v>11</v>
      </c>
    </row>
    <row r="34" spans="5:9" x14ac:dyDescent="0.3">
      <c r="F34" s="1" t="s">
        <v>35</v>
      </c>
      <c r="G34" s="1" t="s">
        <v>36</v>
      </c>
      <c r="H34" s="1" t="s">
        <v>37</v>
      </c>
      <c r="I34" s="1" t="s">
        <v>38</v>
      </c>
    </row>
    <row r="36" spans="5:9" x14ac:dyDescent="0.3">
      <c r="E36" s="3"/>
      <c r="F36" s="1" t="s">
        <v>48</v>
      </c>
      <c r="G36" s="1" t="s">
        <v>49</v>
      </c>
    </row>
    <row r="37" spans="5:9" x14ac:dyDescent="0.3">
      <c r="E37" s="1" t="s">
        <v>43</v>
      </c>
      <c r="F37" s="1" t="s">
        <v>42</v>
      </c>
      <c r="G37" s="1" t="s">
        <v>50</v>
      </c>
    </row>
    <row r="38" spans="5:9" x14ac:dyDescent="0.3">
      <c r="E38" s="1" t="s">
        <v>44</v>
      </c>
      <c r="F38" s="1" t="s">
        <v>39</v>
      </c>
    </row>
    <row r="40" spans="5:9" x14ac:dyDescent="0.3">
      <c r="F40" s="1" t="s">
        <v>40</v>
      </c>
    </row>
    <row r="41" spans="5:9" x14ac:dyDescent="0.3">
      <c r="F41" s="1" t="s">
        <v>41</v>
      </c>
    </row>
    <row r="43" spans="5:9" x14ac:dyDescent="0.3">
      <c r="F43" s="10" t="s">
        <v>35</v>
      </c>
    </row>
    <row r="44" spans="5:9" x14ac:dyDescent="0.3">
      <c r="F44" s="11" t="s">
        <v>45</v>
      </c>
    </row>
    <row r="45" spans="5:9" x14ac:dyDescent="0.3">
      <c r="F45" s="11" t="s">
        <v>46</v>
      </c>
    </row>
    <row r="72" spans="5:5" x14ac:dyDescent="0.3">
      <c r="E72" s="4"/>
    </row>
  </sheetData>
  <phoneticPr fontId="0" type="noConversion"/>
  <printOptions headings="1" gridLines="1"/>
  <pageMargins left="0.75" right="0.75" top="1" bottom="1" header="0.5" footer="0.5"/>
  <pageSetup scale="6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Owner</cp:lastModifiedBy>
  <cp:lastPrinted>1998-08-19T14:12:57Z</cp:lastPrinted>
  <dcterms:created xsi:type="dcterms:W3CDTF">1998-05-03T05:31:57Z</dcterms:created>
  <dcterms:modified xsi:type="dcterms:W3CDTF">2017-05-15T12:23:10Z</dcterms:modified>
</cp:coreProperties>
</file>