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/>
  </bookViews>
  <sheets>
    <sheet name="xbar " sheetId="1" r:id="rId1"/>
  </sheets>
  <externalReferences>
    <externalReference r:id="rId2"/>
  </externalReferences>
  <definedNames>
    <definedName name="A2forxbar">'xbar '!$D$8</definedName>
    <definedName name="batch_size" localSheetId="0">'xbar '!$F$5</definedName>
    <definedName name="batch_size">[1]pchart!$F$4</definedName>
    <definedName name="D3forRbar">'xbar '!$D$10</definedName>
    <definedName name="D4forRbar">'xbar '!$D$9</definedName>
    <definedName name="LCL" localSheetId="0">'xbar '!$D$8</definedName>
    <definedName name="LCL">[1]pchart!$D$7</definedName>
    <definedName name="lower1" localSheetId="0">'xbar '!$D$12</definedName>
    <definedName name="lower1">[1]pchart!$D$11</definedName>
    <definedName name="lower2" localSheetId="0">'xbar '!$D$10</definedName>
    <definedName name="lower2">[1]pchart!$D$9</definedName>
    <definedName name="lower2sigma">'xbar '!$F$2</definedName>
    <definedName name="lowercontrolRbar">'xbar '!$D$1</definedName>
    <definedName name="lowercontrolxbar">'xbar '!$D$3</definedName>
    <definedName name="lowersigma">'xbar '!$F$4</definedName>
    <definedName name="LSL">[1]ProcessCapability!$E$10</definedName>
    <definedName name="MEAN">[1]ProcessCapability!$E$8</definedName>
    <definedName name="PROCESSSHIFT">[1]ProcessCapability!$E$15</definedName>
    <definedName name="rbar">'xbar '!$D$7</definedName>
    <definedName name="samplesize">'xbar '!$D$5</definedName>
    <definedName name="SIGMA">[1]ProcessCapability!$E$11</definedName>
    <definedName name="UCL" localSheetId="0">'xbar '!$D$7</definedName>
    <definedName name="UCL">[1]pchart!$D$6</definedName>
    <definedName name="upper1" localSheetId="0">'xbar '!$D$11</definedName>
    <definedName name="upper2" localSheetId="0">'xbar '!$D$9</definedName>
    <definedName name="upper2">[1]pchart!$D$8</definedName>
    <definedName name="upper2igma">'xbar '!$F$1</definedName>
    <definedName name="uppercontrolRbar">'xbar '!$D$2</definedName>
    <definedName name="uppercontrolxbar">'xbar '!$D$4</definedName>
    <definedName name="uppersigma">'xbar '!$F$3</definedName>
    <definedName name="USL">[1]ProcessCapability!$E$9</definedName>
    <definedName name="xbar">'xbar '!$D$6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D10" i="1"/>
  <c r="D9" i="1"/>
  <c r="J8" i="1"/>
  <c r="D8" i="1"/>
  <c r="J6" i="1"/>
  <c r="J5" i="1"/>
  <c r="D6" i="1" l="1"/>
  <c r="D7" i="1"/>
  <c r="D4" i="1" l="1"/>
  <c r="K14" i="1"/>
  <c r="K18" i="1"/>
  <c r="K22" i="1"/>
  <c r="K26" i="1"/>
  <c r="K30" i="1"/>
  <c r="K34" i="1"/>
  <c r="K38" i="1"/>
  <c r="K20" i="1"/>
  <c r="K24" i="1"/>
  <c r="K32" i="1"/>
  <c r="K17" i="1"/>
  <c r="K29" i="1"/>
  <c r="K37" i="1"/>
  <c r="K15" i="1"/>
  <c r="K19" i="1"/>
  <c r="K23" i="1"/>
  <c r="K27" i="1"/>
  <c r="K31" i="1"/>
  <c r="K35" i="1"/>
  <c r="K16" i="1"/>
  <c r="K28" i="1"/>
  <c r="K36" i="1"/>
  <c r="K21" i="1"/>
  <c r="K25" i="1"/>
  <c r="K33" i="1"/>
  <c r="D3" i="1"/>
  <c r="D1" i="1"/>
  <c r="D2" i="1"/>
  <c r="J16" i="1" l="1"/>
  <c r="J20" i="1"/>
  <c r="J24" i="1"/>
  <c r="J28" i="1"/>
  <c r="J32" i="1"/>
  <c r="J36" i="1"/>
  <c r="J14" i="1"/>
  <c r="J22" i="1"/>
  <c r="J30" i="1"/>
  <c r="J38" i="1"/>
  <c r="J19" i="1"/>
  <c r="J27" i="1"/>
  <c r="J35" i="1"/>
  <c r="J17" i="1"/>
  <c r="J21" i="1"/>
  <c r="J25" i="1"/>
  <c r="J29" i="1"/>
  <c r="J33" i="1"/>
  <c r="J37" i="1"/>
  <c r="J18" i="1"/>
  <c r="J26" i="1"/>
  <c r="J34" i="1"/>
  <c r="J15" i="1"/>
  <c r="J23" i="1"/>
  <c r="J31" i="1"/>
  <c r="I17" i="1"/>
  <c r="I21" i="1"/>
  <c r="I25" i="1"/>
  <c r="I29" i="1"/>
  <c r="I33" i="1"/>
  <c r="I37" i="1"/>
  <c r="I15" i="1"/>
  <c r="I23" i="1"/>
  <c r="I31" i="1"/>
  <c r="I20" i="1"/>
  <c r="I28" i="1"/>
  <c r="I36" i="1"/>
  <c r="I14" i="1"/>
  <c r="I18" i="1"/>
  <c r="I22" i="1"/>
  <c r="I26" i="1"/>
  <c r="I30" i="1"/>
  <c r="I34" i="1"/>
  <c r="I38" i="1"/>
  <c r="I19" i="1"/>
  <c r="I27" i="1"/>
  <c r="I35" i="1"/>
  <c r="I16" i="1"/>
  <c r="I24" i="1"/>
  <c r="I32" i="1"/>
</calcChain>
</file>

<file path=xl/sharedStrings.xml><?xml version="1.0" encoding="utf-8"?>
<sst xmlns="http://schemas.openxmlformats.org/spreadsheetml/2006/main" count="28" uniqueCount="28">
  <si>
    <t>lowercontrolRbar</t>
  </si>
  <si>
    <t>uppercontrolRbar</t>
  </si>
  <si>
    <t>lowercontrolxbar</t>
  </si>
  <si>
    <t>Out of Control if Outside Limits</t>
  </si>
  <si>
    <t>uppercontrolxbar</t>
  </si>
  <si>
    <t>or</t>
  </si>
  <si>
    <t>samplesize</t>
  </si>
  <si>
    <t>2 of 3 more than 2 standard errors from center</t>
  </si>
  <si>
    <t xml:space="preserve">Sample Size </t>
  </si>
  <si>
    <r>
      <t>A</t>
    </r>
    <r>
      <rPr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</si>
  <si>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3</t>
    </r>
    <r>
      <rPr>
        <sz val="18"/>
        <color rgb="FF000000"/>
        <rFont val="Times New Roman"/>
        <family val="1"/>
      </rPr>
      <t xml:space="preserve"> </t>
    </r>
  </si>
  <si>
    <r>
      <t>D</t>
    </r>
    <r>
      <rPr>
        <vertAlign val="subscript"/>
        <sz val="18"/>
        <color rgb="FF000000"/>
        <rFont val="Times New Roman"/>
        <family val="1"/>
      </rPr>
      <t>4</t>
    </r>
    <r>
      <rPr>
        <sz val="18"/>
        <color rgb="FF000000"/>
        <rFont val="Times New Roman"/>
        <family val="1"/>
      </rPr>
      <t xml:space="preserve"> </t>
    </r>
  </si>
  <si>
    <t>xbar</t>
  </si>
  <si>
    <t>4 of 5 more than 1 standard error from center</t>
  </si>
  <si>
    <t>rbar</t>
  </si>
  <si>
    <t>A2forxbar</t>
  </si>
  <si>
    <t>8 in a row on one side.</t>
  </si>
  <si>
    <t>D4forRbar</t>
  </si>
  <si>
    <t>D3forRbar</t>
  </si>
  <si>
    <t>Sample</t>
  </si>
  <si>
    <t>Sample 1</t>
  </si>
  <si>
    <t>Sample 2</t>
  </si>
  <si>
    <t>Sample 3</t>
  </si>
  <si>
    <t>Mean</t>
  </si>
  <si>
    <t>Range</t>
  </si>
  <si>
    <t>UCL</t>
  </si>
  <si>
    <t>LCL</t>
  </si>
  <si>
    <t>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</si>
</sst>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vertAlign val="subscript"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NumberFormat="1" applyFon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'xbar '!$H$13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'!$H$14:$H$38</c:f>
              <c:numCache>
                <c:formatCode>General</c:formatCode>
                <c:ptCount val="25"/>
                <c:pt idx="0">
                  <c:v>48</c:v>
                </c:pt>
                <c:pt idx="1">
                  <c:v>25</c:v>
                </c:pt>
                <c:pt idx="2">
                  <c:v>50</c:v>
                </c:pt>
                <c:pt idx="3">
                  <c:v>35</c:v>
                </c:pt>
                <c:pt idx="4">
                  <c:v>18</c:v>
                </c:pt>
                <c:pt idx="5">
                  <c:v>48</c:v>
                </c:pt>
                <c:pt idx="6">
                  <c:v>21</c:v>
                </c:pt>
                <c:pt idx="7">
                  <c:v>13</c:v>
                </c:pt>
                <c:pt idx="8">
                  <c:v>28</c:v>
                </c:pt>
                <c:pt idx="9">
                  <c:v>51</c:v>
                </c:pt>
                <c:pt idx="10">
                  <c:v>18</c:v>
                </c:pt>
                <c:pt idx="11">
                  <c:v>39</c:v>
                </c:pt>
                <c:pt idx="12">
                  <c:v>7</c:v>
                </c:pt>
                <c:pt idx="13">
                  <c:v>12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32</c:v>
                </c:pt>
                <c:pt idx="18">
                  <c:v>51</c:v>
                </c:pt>
                <c:pt idx="19">
                  <c:v>5</c:v>
                </c:pt>
                <c:pt idx="20">
                  <c:v>24</c:v>
                </c:pt>
                <c:pt idx="21">
                  <c:v>24</c:v>
                </c:pt>
                <c:pt idx="22">
                  <c:v>12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C1-4C9A-AD68-99AC1C6D4A8F}"/>
            </c:ext>
          </c:extLst>
        </c:ser>
        <c:ser>
          <c:idx val="1"/>
          <c:order val="1"/>
          <c:tx>
            <c:strRef>
              <c:f>'xbar '!$I$13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'!$I$14:$I$38</c:f>
              <c:numCache>
                <c:formatCode>General</c:formatCode>
                <c:ptCount val="25"/>
                <c:pt idx="0">
                  <c:v>71.557199999999995</c:v>
                </c:pt>
                <c:pt idx="1">
                  <c:v>71.557199999999995</c:v>
                </c:pt>
                <c:pt idx="2">
                  <c:v>71.557199999999995</c:v>
                </c:pt>
                <c:pt idx="3">
                  <c:v>71.557199999999995</c:v>
                </c:pt>
                <c:pt idx="4">
                  <c:v>71.557199999999995</c:v>
                </c:pt>
                <c:pt idx="5">
                  <c:v>71.557199999999995</c:v>
                </c:pt>
                <c:pt idx="6">
                  <c:v>71.557199999999995</c:v>
                </c:pt>
                <c:pt idx="7">
                  <c:v>71.557199999999995</c:v>
                </c:pt>
                <c:pt idx="8">
                  <c:v>71.557199999999995</c:v>
                </c:pt>
                <c:pt idx="9">
                  <c:v>71.557199999999995</c:v>
                </c:pt>
                <c:pt idx="10">
                  <c:v>71.557199999999995</c:v>
                </c:pt>
                <c:pt idx="11">
                  <c:v>71.557199999999995</c:v>
                </c:pt>
                <c:pt idx="12">
                  <c:v>71.557199999999995</c:v>
                </c:pt>
                <c:pt idx="13">
                  <c:v>71.557199999999995</c:v>
                </c:pt>
                <c:pt idx="14">
                  <c:v>71.557199999999995</c:v>
                </c:pt>
                <c:pt idx="15">
                  <c:v>71.557199999999995</c:v>
                </c:pt>
                <c:pt idx="16">
                  <c:v>71.557199999999995</c:v>
                </c:pt>
                <c:pt idx="17">
                  <c:v>71.557199999999995</c:v>
                </c:pt>
                <c:pt idx="18">
                  <c:v>71.557199999999995</c:v>
                </c:pt>
                <c:pt idx="19">
                  <c:v>71.557199999999995</c:v>
                </c:pt>
                <c:pt idx="20">
                  <c:v>71.557199999999995</c:v>
                </c:pt>
                <c:pt idx="21">
                  <c:v>71.557199999999995</c:v>
                </c:pt>
                <c:pt idx="22">
                  <c:v>71.557199999999995</c:v>
                </c:pt>
                <c:pt idx="23">
                  <c:v>71.557199999999995</c:v>
                </c:pt>
                <c:pt idx="24">
                  <c:v>71.557199999999995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C1-4C9A-AD68-99AC1C6D4A8F}"/>
            </c:ext>
          </c:extLst>
        </c:ser>
        <c:ser>
          <c:idx val="2"/>
          <c:order val="2"/>
          <c:tx>
            <c:strRef>
              <c:f>'xbar '!$J$13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'!$J$14:$J$38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C1-4C9A-AD68-99AC1C6D4A8F}"/>
            </c:ext>
          </c:extLst>
        </c:ser>
        <c:ser>
          <c:idx val="3"/>
          <c:order val="3"/>
          <c:tx>
            <c:strRef>
              <c:f>'xbar '!$K$13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'xbar '!$C$14:$C$38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'xbar '!$K$14:$K$38</c:f>
              <c:numCache>
                <c:formatCode>General</c:formatCode>
                <c:ptCount val="25"/>
                <c:pt idx="0">
                  <c:v>27.8</c:v>
                </c:pt>
                <c:pt idx="1">
                  <c:v>27.8</c:v>
                </c:pt>
                <c:pt idx="2">
                  <c:v>27.8</c:v>
                </c:pt>
                <c:pt idx="3">
                  <c:v>27.8</c:v>
                </c:pt>
                <c:pt idx="4">
                  <c:v>27.8</c:v>
                </c:pt>
                <c:pt idx="5">
                  <c:v>27.8</c:v>
                </c:pt>
                <c:pt idx="6">
                  <c:v>27.8</c:v>
                </c:pt>
                <c:pt idx="7">
                  <c:v>27.8</c:v>
                </c:pt>
                <c:pt idx="8">
                  <c:v>27.8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  <c:pt idx="15">
                  <c:v>27.8</c:v>
                </c:pt>
                <c:pt idx="16">
                  <c:v>27.8</c:v>
                </c:pt>
                <c:pt idx="17">
                  <c:v>27.8</c:v>
                </c:pt>
                <c:pt idx="18">
                  <c:v>27.8</c:v>
                </c:pt>
                <c:pt idx="19">
                  <c:v>27.8</c:v>
                </c:pt>
                <c:pt idx="20">
                  <c:v>27.8</c:v>
                </c:pt>
                <c:pt idx="21">
                  <c:v>27.8</c:v>
                </c:pt>
                <c:pt idx="22">
                  <c:v>27.8</c:v>
                </c:pt>
                <c:pt idx="23">
                  <c:v>27.8</c:v>
                </c:pt>
                <c:pt idx="24">
                  <c:v>27.8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C1-4C9A-AD68-99AC1C6D4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179736"/>
        <c:axId val="473170224"/>
      </c:scatterChart>
      <c:valAx>
        <c:axId val="47317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70224"/>
        <c:crosses val="autoZero"/>
        <c:crossBetween val="midCat"/>
      </c:valAx>
      <c:valAx>
        <c:axId val="47317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79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344366</xdr:colOff>
      <xdr:row>22</xdr:row>
      <xdr:rowOff>5862</xdr:rowOff>
    </xdr:from>
    <xdr:to>
      <xdr:col>19</xdr:col>
      <xdr:colOff>593481</xdr:colOff>
      <xdr:row>36</xdr:row>
      <xdr:rowOff>13677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AF64BD-0FFB-463E-860D-0E20083244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hart"/>
      <sheetName val="xbar "/>
      <sheetName val="ProcessCapability"/>
      <sheetName val="Six Sigma"/>
    </sheetNames>
    <sheetDataSet>
      <sheetData sheetId="0">
        <row r="4">
          <cell r="F4">
            <v>300</v>
          </cell>
        </row>
        <row r="6">
          <cell r="D6">
            <v>6.0038495623189053E-2</v>
          </cell>
        </row>
        <row r="7">
          <cell r="D7">
            <v>6.2817104347761069E-4</v>
          </cell>
        </row>
        <row r="8">
          <cell r="D8">
            <v>5.0136774859903817E-2</v>
          </cell>
        </row>
        <row r="9">
          <cell r="D9">
            <v>1.0529891806762851E-2</v>
          </cell>
        </row>
        <row r="11">
          <cell r="D11">
            <v>2.0431612570048094E-2</v>
          </cell>
        </row>
      </sheetData>
      <sheetData sheetId="1"/>
      <sheetData sheetId="2">
        <row r="8">
          <cell r="E8">
            <v>1</v>
          </cell>
        </row>
        <row r="9">
          <cell r="E9">
            <v>1.006</v>
          </cell>
        </row>
        <row r="10">
          <cell r="E10">
            <v>0.99399999999999999</v>
          </cell>
        </row>
        <row r="11">
          <cell r="E11">
            <v>1E-3</v>
          </cell>
        </row>
        <row r="15">
          <cell r="E15">
            <v>1.5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id="1" name="Table24" displayName="Table24" ref="C13:K38" totalsRowShown="0" headerRowDxfId="10" dataDxfId="9">
  <tableColumns count="9">
    <tableColumn id="1" name="Sample" dataDxfId="8"/>
    <tableColumn id="2" name="Sample 1" dataDxfId="7"/>
    <tableColumn id="12" name="Sample 2" dataDxfId="6"/>
    <tableColumn id="13" name="Sample 3" dataDxfId="5"/>
    <tableColumn id="16" name="Mean" dataDxfId="4">
      <calculatedColumnFormula>AVERAGE(Table24[[#This Row],[Sample 1]:[Sample 3]])</calculatedColumnFormula>
    </tableColumn>
    <tableColumn id="3" name="Range" dataDxfId="3">
      <calculatedColumnFormula>MAX(Table24[[#This Row],[Sample 1]:[Sample 3]])-MIN(Table24[[#This Row],[Sample 1]:[Sample 3]])</calculatedColumnFormula>
    </tableColumn>
    <tableColumn id="8" name="UCL" dataDxfId="2">
      <calculatedColumnFormula>uppercontrolRbar</calculatedColumnFormula>
    </tableColumn>
    <tableColumn id="9" name="LCL" dataDxfId="1">
      <calculatedColumnFormula>lowercontrolRbar</calculatedColumnFormula>
    </tableColumn>
    <tableColumn id="10" name="Center" dataDxfId="0">
      <calculatedColumnFormula>rbar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38"/>
  <sheetViews>
    <sheetView tabSelected="1" topLeftCell="G19" zoomScale="130" zoomScaleNormal="130" workbookViewId="0">
      <selection activeCell="L30" sqref="L30"/>
    </sheetView>
  </sheetViews>
  <sheetFormatPr defaultColWidth="8.7109375" defaultRowHeight="15" x14ac:dyDescent="0.25"/>
  <cols>
    <col min="1" max="2" width="8.7109375" style="1"/>
    <col min="3" max="3" width="17.570312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1" spans="3:24" x14ac:dyDescent="0.25">
      <c r="C1" s="1" t="s">
        <v>0</v>
      </c>
      <c r="D1" s="1">
        <f>D3forRbar*rbar</f>
        <v>0</v>
      </c>
    </row>
    <row r="2" spans="3:24" x14ac:dyDescent="0.25">
      <c r="C2" s="1" t="s">
        <v>1</v>
      </c>
      <c r="D2" s="1">
        <f>D4forRbar*rbar</f>
        <v>71.557199999999995</v>
      </c>
    </row>
    <row r="3" spans="3:24" x14ac:dyDescent="0.25">
      <c r="C3" s="1" t="s">
        <v>2</v>
      </c>
      <c r="D3" s="1">
        <f>MAX(0,xbar-A2forxbar*rbar)</f>
        <v>19.867266666666659</v>
      </c>
      <c r="K3" s="1" t="s">
        <v>3</v>
      </c>
    </row>
    <row r="4" spans="3:24" ht="15.75" thickBot="1" x14ac:dyDescent="0.3">
      <c r="C4" s="1" t="s">
        <v>4</v>
      </c>
      <c r="D4" s="1">
        <f>xbar+A2forxbar*rbar</f>
        <v>76.74606666666665</v>
      </c>
      <c r="K4" s="1" t="s">
        <v>5</v>
      </c>
    </row>
    <row r="5" spans="3:24" ht="32.25" thickBot="1" x14ac:dyDescent="0.3">
      <c r="C5" s="1" t="s">
        <v>6</v>
      </c>
      <c r="D5" s="1">
        <v>3</v>
      </c>
      <c r="J5" s="1">
        <f>2*_xlfn.BINOM.DIST.RANGE(3,0.023,2,3)</f>
        <v>3.1253319999999985E-3</v>
      </c>
      <c r="K5" s="1" t="s">
        <v>7</v>
      </c>
      <c r="U5" s="2" t="s">
        <v>8</v>
      </c>
      <c r="V5" s="3" t="s">
        <v>9</v>
      </c>
      <c r="W5" s="3" t="s">
        <v>10</v>
      </c>
      <c r="X5" s="3" t="s">
        <v>11</v>
      </c>
    </row>
    <row r="6" spans="3:24" ht="16.5" thickBot="1" x14ac:dyDescent="0.3">
      <c r="C6" s="1" t="s">
        <v>12</v>
      </c>
      <c r="D6" s="1">
        <f>AVERAGE(Table24[Mean])</f>
        <v>48.306666666666658</v>
      </c>
      <c r="J6" s="1">
        <f>2*_xlfn.BINOM.DIST.RANGE(5,0.16,4,5)</f>
        <v>5.7147391999999974E-3</v>
      </c>
      <c r="K6" s="1" t="s">
        <v>13</v>
      </c>
      <c r="U6" s="4">
        <v>2</v>
      </c>
      <c r="V6" s="5">
        <v>1.88</v>
      </c>
      <c r="W6" s="5">
        <v>0</v>
      </c>
      <c r="X6" s="5">
        <v>3.2669999999999999</v>
      </c>
    </row>
    <row r="7" spans="3:24" ht="16.5" thickBot="1" x14ac:dyDescent="0.3">
      <c r="C7" s="1" t="s">
        <v>14</v>
      </c>
      <c r="D7" s="1">
        <f>AVERAGE(Table24[Range])</f>
        <v>27.8</v>
      </c>
      <c r="U7" s="4">
        <v>3</v>
      </c>
      <c r="V7" s="5">
        <v>1.0229999999999999</v>
      </c>
      <c r="W7" s="5">
        <v>0</v>
      </c>
      <c r="X7" s="5">
        <v>2.5739999999999998</v>
      </c>
    </row>
    <row r="8" spans="3:24" ht="16.5" thickBot="1" x14ac:dyDescent="0.3">
      <c r="C8" s="1" t="s">
        <v>15</v>
      </c>
      <c r="D8" s="1">
        <f>VLOOKUP(samplesize,$U$6:$X$29,2)</f>
        <v>1.0229999999999999</v>
      </c>
      <c r="J8" s="1">
        <f>(1/2)^7</f>
        <v>7.8125E-3</v>
      </c>
      <c r="K8" s="1" t="s">
        <v>16</v>
      </c>
      <c r="U8" s="4">
        <v>4</v>
      </c>
      <c r="V8" s="5">
        <v>0.72899999999999998</v>
      </c>
      <c r="W8" s="5">
        <v>0</v>
      </c>
      <c r="X8" s="5">
        <v>2.282</v>
      </c>
    </row>
    <row r="9" spans="3:24" ht="16.5" thickBot="1" x14ac:dyDescent="0.3">
      <c r="C9" s="1" t="s">
        <v>17</v>
      </c>
      <c r="D9" s="1">
        <f>VLOOKUP(samplesize,$U$6:$X$29,4)</f>
        <v>2.5739999999999998</v>
      </c>
      <c r="U9" s="4">
        <v>5</v>
      </c>
      <c r="V9" s="5">
        <v>0.57699999999999996</v>
      </c>
      <c r="W9" s="5">
        <v>0</v>
      </c>
      <c r="X9" s="5">
        <v>2.1139999999999999</v>
      </c>
    </row>
    <row r="10" spans="3:24" ht="16.5" thickBot="1" x14ac:dyDescent="0.3">
      <c r="C10" s="1" t="s">
        <v>18</v>
      </c>
      <c r="D10" s="1">
        <f>VLOOKUP(samplesize,U6:X29,3)</f>
        <v>0</v>
      </c>
      <c r="U10" s="4">
        <v>6</v>
      </c>
      <c r="V10" s="5">
        <v>0.48299999999999998</v>
      </c>
      <c r="W10" s="5">
        <v>0</v>
      </c>
      <c r="X10" s="5">
        <v>2.004</v>
      </c>
    </row>
    <row r="11" spans="3:24" ht="16.5" thickBot="1" x14ac:dyDescent="0.3">
      <c r="U11" s="4">
        <v>7</v>
      </c>
      <c r="V11" s="5">
        <v>0.41899999999999998</v>
      </c>
      <c r="W11" s="5">
        <v>7.5999999999999998E-2</v>
      </c>
      <c r="X11" s="5">
        <v>1.9239999999999999</v>
      </c>
    </row>
    <row r="12" spans="3:24" ht="16.5" thickBot="1" x14ac:dyDescent="0.3">
      <c r="U12" s="4">
        <v>8</v>
      </c>
      <c r="V12" s="5">
        <v>0.373</v>
      </c>
      <c r="W12" s="5">
        <v>0.13600000000000001</v>
      </c>
      <c r="X12" s="5">
        <v>1.8640000000000001</v>
      </c>
    </row>
    <row r="13" spans="3:24" ht="16.5" thickBot="1" x14ac:dyDescent="0.3">
      <c r="C13" s="6" t="s">
        <v>19</v>
      </c>
      <c r="D13" s="6" t="s">
        <v>20</v>
      </c>
      <c r="E13" s="6" t="s">
        <v>21</v>
      </c>
      <c r="F13" s="6" t="s">
        <v>22</v>
      </c>
      <c r="G13" s="6" t="s">
        <v>23</v>
      </c>
      <c r="H13" s="6" t="s">
        <v>24</v>
      </c>
      <c r="I13" s="1" t="s">
        <v>25</v>
      </c>
      <c r="J13" s="1" t="s">
        <v>26</v>
      </c>
      <c r="K13" s="1" t="s">
        <v>27</v>
      </c>
      <c r="U13" s="4">
        <v>9</v>
      </c>
      <c r="V13" s="5">
        <v>0.33700000000000002</v>
      </c>
      <c r="W13" s="5">
        <v>0.184</v>
      </c>
      <c r="X13" s="5">
        <v>1.8160000000000001</v>
      </c>
    </row>
    <row r="14" spans="3:24" ht="16.5" thickBot="1" x14ac:dyDescent="0.3">
      <c r="C14" s="1">
        <v>1</v>
      </c>
      <c r="D14" s="1">
        <v>41</v>
      </c>
      <c r="E14" s="1">
        <v>70</v>
      </c>
      <c r="F14" s="1">
        <v>22</v>
      </c>
      <c r="G14" s="1">
        <f>AVERAGE(Table24[[#This Row],[Sample 1]:[Sample 3]])</f>
        <v>44.333333333333336</v>
      </c>
      <c r="H14" s="1">
        <f>MAX(Table24[[#This Row],[Sample 1]:[Sample 3]])-MIN(Table24[[#This Row],[Sample 1]:[Sample 3]])</f>
        <v>48</v>
      </c>
      <c r="I14" s="1">
        <f t="shared" ref="I14:I38" si="0">uppercontrolRbar</f>
        <v>71.557199999999995</v>
      </c>
      <c r="J14" s="1">
        <f t="shared" ref="J14:J38" si="1">lowercontrolRbar</f>
        <v>0</v>
      </c>
      <c r="K14" s="1">
        <f t="shared" ref="K14:K38" si="2">rbar</f>
        <v>27.8</v>
      </c>
      <c r="U14" s="4">
        <v>10</v>
      </c>
      <c r="V14" s="5">
        <v>0.308</v>
      </c>
      <c r="W14" s="5">
        <v>0.223</v>
      </c>
      <c r="X14" s="5">
        <v>1.7769999999999999</v>
      </c>
    </row>
    <row r="15" spans="3:24" ht="16.5" thickBot="1" x14ac:dyDescent="0.3">
      <c r="C15" s="1">
        <v>2</v>
      </c>
      <c r="D15" s="1">
        <v>78</v>
      </c>
      <c r="E15" s="1">
        <v>53</v>
      </c>
      <c r="F15" s="1">
        <v>68</v>
      </c>
      <c r="G15" s="1">
        <f>AVERAGE(Table24[[#This Row],[Sample 1]:[Sample 3]])</f>
        <v>66.333333333333329</v>
      </c>
      <c r="H15" s="1">
        <f>MAX(Table24[[#This Row],[Sample 1]:[Sample 3]])-MIN(Table24[[#This Row],[Sample 1]:[Sample 3]])</f>
        <v>25</v>
      </c>
      <c r="I15" s="1">
        <f t="shared" si="0"/>
        <v>71.557199999999995</v>
      </c>
      <c r="J15" s="1">
        <f t="shared" si="1"/>
        <v>0</v>
      </c>
      <c r="K15" s="1">
        <f t="shared" si="2"/>
        <v>27.8</v>
      </c>
      <c r="U15" s="4">
        <v>11</v>
      </c>
      <c r="V15" s="5">
        <v>0.28499999999999998</v>
      </c>
      <c r="W15" s="5">
        <v>0.25600000000000001</v>
      </c>
      <c r="X15" s="5">
        <v>1.744</v>
      </c>
    </row>
    <row r="16" spans="3:24" ht="16.5" thickBot="1" x14ac:dyDescent="0.3">
      <c r="C16" s="1">
        <v>3</v>
      </c>
      <c r="D16" s="1">
        <v>84</v>
      </c>
      <c r="E16" s="1">
        <v>34</v>
      </c>
      <c r="F16" s="1">
        <v>48</v>
      </c>
      <c r="G16" s="1">
        <f>AVERAGE(Table24[[#This Row],[Sample 1]:[Sample 3]])</f>
        <v>55.333333333333336</v>
      </c>
      <c r="H16" s="1">
        <f>MAX(Table24[[#This Row],[Sample 1]:[Sample 3]])-MIN(Table24[[#This Row],[Sample 1]:[Sample 3]])</f>
        <v>50</v>
      </c>
      <c r="I16" s="1">
        <f t="shared" si="0"/>
        <v>71.557199999999995</v>
      </c>
      <c r="J16" s="1">
        <f t="shared" si="1"/>
        <v>0</v>
      </c>
      <c r="K16" s="1">
        <f t="shared" si="2"/>
        <v>27.8</v>
      </c>
      <c r="U16" s="4">
        <v>12</v>
      </c>
      <c r="V16" s="5">
        <v>0.26600000000000001</v>
      </c>
      <c r="W16" s="5">
        <v>0.28299999999999997</v>
      </c>
      <c r="X16" s="5">
        <v>1.7170000000000001</v>
      </c>
    </row>
    <row r="17" spans="3:24" ht="16.5" thickBot="1" x14ac:dyDescent="0.3">
      <c r="C17" s="1">
        <v>4</v>
      </c>
      <c r="D17" s="1">
        <v>60</v>
      </c>
      <c r="E17" s="1">
        <v>36</v>
      </c>
      <c r="F17" s="1">
        <v>25</v>
      </c>
      <c r="G17" s="1">
        <f>AVERAGE(Table24[[#This Row],[Sample 1]:[Sample 3]])</f>
        <v>40.333333333333336</v>
      </c>
      <c r="H17" s="1">
        <f>MAX(Table24[[#This Row],[Sample 1]:[Sample 3]])-MIN(Table24[[#This Row],[Sample 1]:[Sample 3]])</f>
        <v>35</v>
      </c>
      <c r="I17" s="1">
        <f t="shared" si="0"/>
        <v>71.557199999999995</v>
      </c>
      <c r="J17" s="1">
        <f t="shared" si="1"/>
        <v>0</v>
      </c>
      <c r="K17" s="1">
        <f t="shared" si="2"/>
        <v>27.8</v>
      </c>
      <c r="U17" s="4">
        <v>13</v>
      </c>
      <c r="V17" s="5">
        <v>0.249</v>
      </c>
      <c r="W17" s="5">
        <v>0.307</v>
      </c>
      <c r="X17" s="5">
        <v>1.6930000000000001</v>
      </c>
    </row>
    <row r="18" spans="3:24" ht="16.5" thickBot="1" x14ac:dyDescent="0.3">
      <c r="C18" s="1">
        <v>5</v>
      </c>
      <c r="D18" s="1">
        <v>46</v>
      </c>
      <c r="E18" s="1">
        <v>47</v>
      </c>
      <c r="F18" s="1">
        <v>29</v>
      </c>
      <c r="G18" s="1">
        <f>AVERAGE(Table24[[#This Row],[Sample 1]:[Sample 3]])</f>
        <v>40.666666666666664</v>
      </c>
      <c r="H18" s="1">
        <f>MAX(Table24[[#This Row],[Sample 1]:[Sample 3]])-MIN(Table24[[#This Row],[Sample 1]:[Sample 3]])</f>
        <v>18</v>
      </c>
      <c r="I18" s="1">
        <f t="shared" si="0"/>
        <v>71.557199999999995</v>
      </c>
      <c r="J18" s="1">
        <f t="shared" si="1"/>
        <v>0</v>
      </c>
      <c r="K18" s="1">
        <f t="shared" si="2"/>
        <v>27.8</v>
      </c>
      <c r="U18" s="4">
        <v>14</v>
      </c>
      <c r="V18" s="5">
        <v>0.23499999999999999</v>
      </c>
      <c r="W18" s="5">
        <v>0.32800000000000001</v>
      </c>
      <c r="X18" s="5">
        <v>1.6719999999999999</v>
      </c>
    </row>
    <row r="19" spans="3:24" ht="16.5" thickBot="1" x14ac:dyDescent="0.3">
      <c r="C19" s="1">
        <v>6</v>
      </c>
      <c r="D19" s="1">
        <v>64</v>
      </c>
      <c r="E19" s="1">
        <v>16</v>
      </c>
      <c r="F19" s="1">
        <v>56</v>
      </c>
      <c r="G19" s="1">
        <f>AVERAGE(Table24[[#This Row],[Sample 1]:[Sample 3]])</f>
        <v>45.333333333333336</v>
      </c>
      <c r="H19" s="1">
        <f>MAX(Table24[[#This Row],[Sample 1]:[Sample 3]])-MIN(Table24[[#This Row],[Sample 1]:[Sample 3]])</f>
        <v>48</v>
      </c>
      <c r="I19" s="1">
        <f t="shared" si="0"/>
        <v>71.557199999999995</v>
      </c>
      <c r="J19" s="1">
        <f t="shared" si="1"/>
        <v>0</v>
      </c>
      <c r="K19" s="1">
        <f t="shared" si="2"/>
        <v>27.8</v>
      </c>
      <c r="U19" s="4">
        <v>15</v>
      </c>
      <c r="V19" s="5">
        <v>0.223</v>
      </c>
      <c r="W19" s="5">
        <v>0.34699999999999998</v>
      </c>
      <c r="X19" s="5">
        <v>1.653</v>
      </c>
    </row>
    <row r="20" spans="3:24" ht="16.5" thickBot="1" x14ac:dyDescent="0.3">
      <c r="C20" s="1">
        <v>7</v>
      </c>
      <c r="D20" s="1">
        <v>43</v>
      </c>
      <c r="E20" s="1">
        <v>53</v>
      </c>
      <c r="F20" s="1">
        <v>64</v>
      </c>
      <c r="G20" s="1">
        <f>AVERAGE(Table24[[#This Row],[Sample 1]:[Sample 3]])</f>
        <v>53.333333333333336</v>
      </c>
      <c r="H20" s="1">
        <f>MAX(Table24[[#This Row],[Sample 1]:[Sample 3]])-MIN(Table24[[#This Row],[Sample 1]:[Sample 3]])</f>
        <v>21</v>
      </c>
      <c r="I20" s="1">
        <f t="shared" si="0"/>
        <v>71.557199999999995</v>
      </c>
      <c r="J20" s="1">
        <f t="shared" si="1"/>
        <v>0</v>
      </c>
      <c r="K20" s="1">
        <f t="shared" si="2"/>
        <v>27.8</v>
      </c>
      <c r="U20" s="4">
        <v>16</v>
      </c>
      <c r="V20" s="5">
        <v>0.21199999999999999</v>
      </c>
      <c r="W20" s="5">
        <v>0.36299999999999999</v>
      </c>
      <c r="X20" s="5">
        <v>1.637</v>
      </c>
    </row>
    <row r="21" spans="3:24" ht="16.5" thickBot="1" x14ac:dyDescent="0.3">
      <c r="C21" s="1">
        <v>8</v>
      </c>
      <c r="D21" s="1">
        <v>37</v>
      </c>
      <c r="E21" s="1">
        <v>43</v>
      </c>
      <c r="F21" s="1">
        <v>30</v>
      </c>
      <c r="G21" s="1">
        <f>AVERAGE(Table24[[#This Row],[Sample 1]:[Sample 3]])</f>
        <v>36.666666666666664</v>
      </c>
      <c r="H21" s="1">
        <f>MAX(Table24[[#This Row],[Sample 1]:[Sample 3]])-MIN(Table24[[#This Row],[Sample 1]:[Sample 3]])</f>
        <v>13</v>
      </c>
      <c r="I21" s="1">
        <f t="shared" si="0"/>
        <v>71.557199999999995</v>
      </c>
      <c r="J21" s="1">
        <f t="shared" si="1"/>
        <v>0</v>
      </c>
      <c r="K21" s="1">
        <f t="shared" si="2"/>
        <v>27.8</v>
      </c>
      <c r="U21" s="4">
        <v>17</v>
      </c>
      <c r="V21" s="5">
        <v>0.20300000000000001</v>
      </c>
      <c r="W21" s="5">
        <v>0.378</v>
      </c>
      <c r="X21" s="5">
        <v>1.6220000000000001</v>
      </c>
    </row>
    <row r="22" spans="3:24" ht="16.5" thickBot="1" x14ac:dyDescent="0.3">
      <c r="C22" s="1">
        <v>9</v>
      </c>
      <c r="D22" s="1">
        <v>50</v>
      </c>
      <c r="E22" s="1">
        <v>29</v>
      </c>
      <c r="F22" s="1">
        <v>57</v>
      </c>
      <c r="G22" s="1">
        <f>AVERAGE(Table24[[#This Row],[Sample 1]:[Sample 3]])</f>
        <v>45.333333333333336</v>
      </c>
      <c r="H22" s="1">
        <f>MAX(Table24[[#This Row],[Sample 1]:[Sample 3]])-MIN(Table24[[#This Row],[Sample 1]:[Sample 3]])</f>
        <v>28</v>
      </c>
      <c r="I22" s="1">
        <f t="shared" si="0"/>
        <v>71.557199999999995</v>
      </c>
      <c r="J22" s="1">
        <f t="shared" si="1"/>
        <v>0</v>
      </c>
      <c r="K22" s="1">
        <f t="shared" si="2"/>
        <v>27.8</v>
      </c>
      <c r="U22" s="4">
        <v>18</v>
      </c>
      <c r="V22" s="5">
        <v>0.19400000000000001</v>
      </c>
      <c r="W22" s="5">
        <v>0.39100000000000001</v>
      </c>
      <c r="X22" s="5">
        <v>1.6080000000000001</v>
      </c>
    </row>
    <row r="23" spans="3:24" ht="16.5" thickBot="1" x14ac:dyDescent="0.3">
      <c r="C23" s="1">
        <v>10</v>
      </c>
      <c r="D23" s="1">
        <v>57</v>
      </c>
      <c r="E23" s="1">
        <v>83</v>
      </c>
      <c r="F23" s="1">
        <v>32</v>
      </c>
      <c r="G23" s="1">
        <f>AVERAGE(Table24[[#This Row],[Sample 1]:[Sample 3]])</f>
        <v>57.333333333333336</v>
      </c>
      <c r="H23" s="1">
        <f>MAX(Table24[[#This Row],[Sample 1]:[Sample 3]])-MIN(Table24[[#This Row],[Sample 1]:[Sample 3]])</f>
        <v>51</v>
      </c>
      <c r="I23" s="1">
        <f t="shared" si="0"/>
        <v>71.557199999999995</v>
      </c>
      <c r="J23" s="1">
        <f t="shared" si="1"/>
        <v>0</v>
      </c>
      <c r="K23" s="1">
        <f t="shared" si="2"/>
        <v>27.8</v>
      </c>
      <c r="U23" s="4">
        <v>19</v>
      </c>
      <c r="V23" s="5">
        <v>0.187</v>
      </c>
      <c r="W23" s="5">
        <v>0.40300000000000002</v>
      </c>
      <c r="X23" s="5">
        <v>1.597</v>
      </c>
    </row>
    <row r="24" spans="3:24" ht="16.5" thickBot="1" x14ac:dyDescent="0.3">
      <c r="C24" s="1">
        <v>11</v>
      </c>
      <c r="D24" s="1">
        <v>24</v>
      </c>
      <c r="E24" s="1">
        <v>42</v>
      </c>
      <c r="F24" s="1">
        <v>39</v>
      </c>
      <c r="G24" s="1">
        <f>AVERAGE(Table24[[#This Row],[Sample 1]:[Sample 3]])</f>
        <v>35</v>
      </c>
      <c r="H24" s="1">
        <f>MAX(Table24[[#This Row],[Sample 1]:[Sample 3]])-MIN(Table24[[#This Row],[Sample 1]:[Sample 3]])</f>
        <v>18</v>
      </c>
      <c r="I24" s="7">
        <f t="shared" si="0"/>
        <v>71.557199999999995</v>
      </c>
      <c r="J24" s="7">
        <f t="shared" si="1"/>
        <v>0</v>
      </c>
      <c r="K24" s="7">
        <f t="shared" si="2"/>
        <v>27.8</v>
      </c>
      <c r="U24" s="4">
        <v>20</v>
      </c>
      <c r="V24" s="5">
        <v>0.18</v>
      </c>
      <c r="W24" s="5">
        <v>0.41499999999999998</v>
      </c>
      <c r="X24" s="5">
        <v>1.585</v>
      </c>
    </row>
    <row r="25" spans="3:24" ht="16.5" thickBot="1" x14ac:dyDescent="0.3">
      <c r="C25" s="1">
        <v>12</v>
      </c>
      <c r="D25" s="1">
        <v>78</v>
      </c>
      <c r="E25" s="1">
        <v>48</v>
      </c>
      <c r="F25" s="1">
        <v>39</v>
      </c>
      <c r="G25" s="1">
        <f>AVERAGE(Table24[[#This Row],[Sample 1]:[Sample 3]])</f>
        <v>55</v>
      </c>
      <c r="H25" s="1">
        <f>MAX(Table24[[#This Row],[Sample 1]:[Sample 3]])-MIN(Table24[[#This Row],[Sample 1]:[Sample 3]])</f>
        <v>39</v>
      </c>
      <c r="I25" s="7">
        <f t="shared" si="0"/>
        <v>71.557199999999995</v>
      </c>
      <c r="J25" s="7">
        <f t="shared" si="1"/>
        <v>0</v>
      </c>
      <c r="K25" s="7">
        <f t="shared" si="2"/>
        <v>27.8</v>
      </c>
      <c r="U25" s="4">
        <v>21</v>
      </c>
      <c r="V25" s="5">
        <v>0.17299999999999999</v>
      </c>
      <c r="W25" s="5">
        <v>0.42499999999999999</v>
      </c>
      <c r="X25" s="5">
        <v>1.575</v>
      </c>
    </row>
    <row r="26" spans="3:24" ht="16.5" thickBot="1" x14ac:dyDescent="0.3">
      <c r="C26" s="1">
        <v>13</v>
      </c>
      <c r="D26" s="1">
        <v>51</v>
      </c>
      <c r="E26" s="1">
        <v>57</v>
      </c>
      <c r="F26" s="1">
        <v>50</v>
      </c>
      <c r="G26" s="1">
        <f>AVERAGE(Table24[[#This Row],[Sample 1]:[Sample 3]])</f>
        <v>52.666666666666664</v>
      </c>
      <c r="H26" s="1">
        <f>MAX(Table24[[#This Row],[Sample 1]:[Sample 3]])-MIN(Table24[[#This Row],[Sample 1]:[Sample 3]])</f>
        <v>7</v>
      </c>
      <c r="I26" s="7">
        <f t="shared" si="0"/>
        <v>71.557199999999995</v>
      </c>
      <c r="J26" s="7">
        <f t="shared" si="1"/>
        <v>0</v>
      </c>
      <c r="K26" s="7">
        <f t="shared" si="2"/>
        <v>27.8</v>
      </c>
      <c r="U26" s="4">
        <v>22</v>
      </c>
      <c r="V26" s="5">
        <v>0.16700000000000001</v>
      </c>
      <c r="W26" s="5">
        <v>0.434</v>
      </c>
      <c r="X26" s="5">
        <v>1.5660000000000001</v>
      </c>
    </row>
    <row r="27" spans="3:24" ht="16.5" thickBot="1" x14ac:dyDescent="0.3">
      <c r="C27" s="1">
        <v>14</v>
      </c>
      <c r="D27" s="1">
        <v>41</v>
      </c>
      <c r="E27" s="1">
        <v>29</v>
      </c>
      <c r="F27" s="1">
        <v>35</v>
      </c>
      <c r="G27" s="1">
        <f>AVERAGE(Table24[[#This Row],[Sample 1]:[Sample 3]])</f>
        <v>35</v>
      </c>
      <c r="H27" s="1">
        <f>MAX(Table24[[#This Row],[Sample 1]:[Sample 3]])-MIN(Table24[[#This Row],[Sample 1]:[Sample 3]])</f>
        <v>12</v>
      </c>
      <c r="I27" s="7">
        <f t="shared" si="0"/>
        <v>71.557199999999995</v>
      </c>
      <c r="J27" s="7">
        <f t="shared" si="1"/>
        <v>0</v>
      </c>
      <c r="K27" s="7">
        <f t="shared" si="2"/>
        <v>27.8</v>
      </c>
      <c r="U27" s="4">
        <v>23</v>
      </c>
      <c r="V27" s="5">
        <v>0.16200000000000001</v>
      </c>
      <c r="W27" s="5">
        <v>0.443</v>
      </c>
      <c r="X27" s="5">
        <v>1.5569999999999999</v>
      </c>
    </row>
    <row r="28" spans="3:24" ht="16.5" thickBot="1" x14ac:dyDescent="0.3">
      <c r="C28" s="1">
        <v>15</v>
      </c>
      <c r="D28" s="1">
        <v>56</v>
      </c>
      <c r="E28" s="1">
        <v>64</v>
      </c>
      <c r="F28" s="1">
        <v>36</v>
      </c>
      <c r="G28" s="1">
        <f>AVERAGE(Table24[[#This Row],[Sample 1]:[Sample 3]])</f>
        <v>52</v>
      </c>
      <c r="H28" s="1">
        <f>MAX(Table24[[#This Row],[Sample 1]:[Sample 3]])-MIN(Table24[[#This Row],[Sample 1]:[Sample 3]])</f>
        <v>28</v>
      </c>
      <c r="I28" s="7">
        <f t="shared" si="0"/>
        <v>71.557199999999995</v>
      </c>
      <c r="J28" s="7">
        <f t="shared" si="1"/>
        <v>0</v>
      </c>
      <c r="K28" s="7">
        <f t="shared" si="2"/>
        <v>27.8</v>
      </c>
      <c r="U28" s="4">
        <v>24</v>
      </c>
      <c r="V28" s="5">
        <v>0.157</v>
      </c>
      <c r="W28" s="5">
        <v>0.45100000000000001</v>
      </c>
      <c r="X28" s="5">
        <v>1.548</v>
      </c>
    </row>
    <row r="29" spans="3:24" ht="16.5" thickBot="1" x14ac:dyDescent="0.3">
      <c r="C29" s="1">
        <v>16</v>
      </c>
      <c r="D29" s="1">
        <v>46</v>
      </c>
      <c r="E29" s="1">
        <v>41</v>
      </c>
      <c r="F29" s="1">
        <v>16</v>
      </c>
      <c r="G29" s="1">
        <f>AVERAGE(Table24[[#This Row],[Sample 1]:[Sample 3]])</f>
        <v>34.333333333333336</v>
      </c>
      <c r="H29" s="1">
        <f>MAX(Table24[[#This Row],[Sample 1]:[Sample 3]])-MIN(Table24[[#This Row],[Sample 1]:[Sample 3]])</f>
        <v>30</v>
      </c>
      <c r="I29" s="7">
        <f t="shared" si="0"/>
        <v>71.557199999999995</v>
      </c>
      <c r="J29" s="7">
        <f t="shared" si="1"/>
        <v>0</v>
      </c>
      <c r="K29" s="7">
        <f t="shared" si="2"/>
        <v>27.8</v>
      </c>
      <c r="U29" s="4">
        <v>25</v>
      </c>
      <c r="V29" s="5">
        <v>0.153</v>
      </c>
      <c r="W29" s="5">
        <v>0.45900000000000002</v>
      </c>
      <c r="X29" s="5">
        <v>1.5409999999999999</v>
      </c>
    </row>
    <row r="30" spans="3:24" x14ac:dyDescent="0.25">
      <c r="C30" s="1">
        <v>17</v>
      </c>
      <c r="D30" s="1">
        <v>69</v>
      </c>
      <c r="E30" s="1">
        <v>66</v>
      </c>
      <c r="F30" s="1">
        <v>98</v>
      </c>
      <c r="G30" s="1">
        <f>AVERAGE(Table24[[#This Row],[Sample 1]:[Sample 3]])</f>
        <v>77.666666666666671</v>
      </c>
      <c r="H30" s="1">
        <f>MAX(Table24[[#This Row],[Sample 1]:[Sample 3]])-MIN(Table24[[#This Row],[Sample 1]:[Sample 3]])</f>
        <v>32</v>
      </c>
      <c r="I30" s="7">
        <f t="shared" si="0"/>
        <v>71.557199999999995</v>
      </c>
      <c r="J30" s="7">
        <f t="shared" si="1"/>
        <v>0</v>
      </c>
      <c r="K30" s="7">
        <f t="shared" si="2"/>
        <v>27.8</v>
      </c>
    </row>
    <row r="31" spans="3:24" x14ac:dyDescent="0.25">
      <c r="C31" s="1">
        <v>18</v>
      </c>
      <c r="D31" s="1">
        <v>71</v>
      </c>
      <c r="E31" s="1">
        <v>54</v>
      </c>
      <c r="F31" s="1">
        <v>39</v>
      </c>
      <c r="G31" s="1">
        <f>AVERAGE(Table24[[#This Row],[Sample 1]:[Sample 3]])</f>
        <v>54.666666666666664</v>
      </c>
      <c r="H31" s="1">
        <f>MAX(Table24[[#This Row],[Sample 1]:[Sample 3]])-MIN(Table24[[#This Row],[Sample 1]:[Sample 3]])</f>
        <v>32</v>
      </c>
      <c r="I31" s="7">
        <f t="shared" si="0"/>
        <v>71.557199999999995</v>
      </c>
      <c r="J31" s="7">
        <f t="shared" si="1"/>
        <v>0</v>
      </c>
      <c r="K31" s="7">
        <f t="shared" si="2"/>
        <v>27.8</v>
      </c>
    </row>
    <row r="32" spans="3:24" x14ac:dyDescent="0.25">
      <c r="C32" s="1">
        <v>19</v>
      </c>
      <c r="D32" s="1">
        <v>41</v>
      </c>
      <c r="E32" s="1">
        <v>2</v>
      </c>
      <c r="F32" s="1">
        <v>53</v>
      </c>
      <c r="G32" s="1">
        <f>AVERAGE(Table24[[#This Row],[Sample 1]:[Sample 3]])</f>
        <v>32</v>
      </c>
      <c r="H32" s="1">
        <f>MAX(Table24[[#This Row],[Sample 1]:[Sample 3]])-MIN(Table24[[#This Row],[Sample 1]:[Sample 3]])</f>
        <v>51</v>
      </c>
      <c r="I32" s="7">
        <f t="shared" si="0"/>
        <v>71.557199999999995</v>
      </c>
      <c r="J32" s="7">
        <f t="shared" si="1"/>
        <v>0</v>
      </c>
      <c r="K32" s="7">
        <f t="shared" si="2"/>
        <v>27.8</v>
      </c>
    </row>
    <row r="33" spans="3:11" x14ac:dyDescent="0.25">
      <c r="C33" s="1">
        <v>20</v>
      </c>
      <c r="D33" s="1">
        <v>41</v>
      </c>
      <c r="E33" s="1">
        <v>39</v>
      </c>
      <c r="F33" s="1">
        <v>36</v>
      </c>
      <c r="G33" s="1">
        <f>AVERAGE(Table24[[#This Row],[Sample 1]:[Sample 3]])</f>
        <v>38.666666666666664</v>
      </c>
      <c r="H33" s="1">
        <f>MAX(Table24[[#This Row],[Sample 1]:[Sample 3]])-MIN(Table24[[#This Row],[Sample 1]:[Sample 3]])</f>
        <v>5</v>
      </c>
      <c r="I33" s="7">
        <f t="shared" si="0"/>
        <v>71.557199999999995</v>
      </c>
      <c r="J33" s="7">
        <f t="shared" si="1"/>
        <v>0</v>
      </c>
      <c r="K33" s="7">
        <f t="shared" si="2"/>
        <v>27.8</v>
      </c>
    </row>
    <row r="34" spans="3:11" x14ac:dyDescent="0.25">
      <c r="C34" s="1">
        <v>21</v>
      </c>
      <c r="D34" s="1">
        <v>22</v>
      </c>
      <c r="E34" s="1">
        <v>40</v>
      </c>
      <c r="F34" s="1">
        <v>46</v>
      </c>
      <c r="G34" s="1">
        <f>AVERAGE(Table24[[#This Row],[Sample 1]:[Sample 3]])</f>
        <v>36</v>
      </c>
      <c r="H34" s="1">
        <f>MAX(Table24[[#This Row],[Sample 1]:[Sample 3]])-MIN(Table24[[#This Row],[Sample 1]:[Sample 3]])</f>
        <v>24</v>
      </c>
      <c r="I34" s="7">
        <f t="shared" si="0"/>
        <v>71.557199999999995</v>
      </c>
      <c r="J34" s="7">
        <f t="shared" si="1"/>
        <v>0</v>
      </c>
      <c r="K34" s="7">
        <f t="shared" si="2"/>
        <v>27.8</v>
      </c>
    </row>
    <row r="35" spans="3:11" x14ac:dyDescent="0.25">
      <c r="C35" s="1">
        <v>22</v>
      </c>
      <c r="D35" s="1">
        <v>62</v>
      </c>
      <c r="E35" s="1">
        <v>70</v>
      </c>
      <c r="F35" s="1">
        <v>46</v>
      </c>
      <c r="G35" s="1">
        <f>AVERAGE(Table24[[#This Row],[Sample 1]:[Sample 3]])</f>
        <v>59.333333333333336</v>
      </c>
      <c r="H35" s="1">
        <f>MAX(Table24[[#This Row],[Sample 1]:[Sample 3]])-MIN(Table24[[#This Row],[Sample 1]:[Sample 3]])</f>
        <v>24</v>
      </c>
      <c r="I35" s="7">
        <f t="shared" si="0"/>
        <v>71.557199999999995</v>
      </c>
      <c r="J35" s="7">
        <f t="shared" si="1"/>
        <v>0</v>
      </c>
      <c r="K35" s="7">
        <f t="shared" si="2"/>
        <v>27.8</v>
      </c>
    </row>
    <row r="36" spans="3:11" x14ac:dyDescent="0.25">
      <c r="C36" s="1">
        <v>23</v>
      </c>
      <c r="D36" s="1">
        <v>64</v>
      </c>
      <c r="E36" s="1">
        <v>52</v>
      </c>
      <c r="F36" s="1">
        <v>57</v>
      </c>
      <c r="G36" s="1">
        <f>AVERAGE(Table24[[#This Row],[Sample 1]:[Sample 3]])</f>
        <v>57.666666666666664</v>
      </c>
      <c r="H36" s="1">
        <f>MAX(Table24[[#This Row],[Sample 1]:[Sample 3]])-MIN(Table24[[#This Row],[Sample 1]:[Sample 3]])</f>
        <v>12</v>
      </c>
      <c r="I36" s="7">
        <f t="shared" si="0"/>
        <v>71.557199999999995</v>
      </c>
      <c r="J36" s="7">
        <f t="shared" si="1"/>
        <v>0</v>
      </c>
      <c r="K36" s="7">
        <f t="shared" si="2"/>
        <v>27.8</v>
      </c>
    </row>
    <row r="37" spans="3:11" x14ac:dyDescent="0.25">
      <c r="C37" s="1">
        <v>24</v>
      </c>
      <c r="D37" s="1">
        <v>44</v>
      </c>
      <c r="E37" s="1">
        <v>38</v>
      </c>
      <c r="F37" s="1">
        <v>60</v>
      </c>
      <c r="G37" s="1">
        <f>AVERAGE(Table24[[#This Row],[Sample 1]:[Sample 3]])</f>
        <v>47.333333333333336</v>
      </c>
      <c r="H37" s="1">
        <f>MAX(Table24[[#This Row],[Sample 1]:[Sample 3]])-MIN(Table24[[#This Row],[Sample 1]:[Sample 3]])</f>
        <v>22</v>
      </c>
      <c r="I37" s="7">
        <f t="shared" si="0"/>
        <v>71.557199999999995</v>
      </c>
      <c r="J37" s="7">
        <f t="shared" si="1"/>
        <v>0</v>
      </c>
      <c r="K37" s="7">
        <f t="shared" si="2"/>
        <v>27.8</v>
      </c>
    </row>
    <row r="38" spans="3:11" x14ac:dyDescent="0.25">
      <c r="C38" s="1">
        <v>25</v>
      </c>
      <c r="D38" s="1">
        <v>41</v>
      </c>
      <c r="E38" s="1">
        <v>63</v>
      </c>
      <c r="F38" s="1">
        <v>62</v>
      </c>
      <c r="G38" s="1">
        <f>AVERAGE(Table24[[#This Row],[Sample 1]:[Sample 3]])</f>
        <v>55.333333333333336</v>
      </c>
      <c r="H38" s="1">
        <f>MAX(Table24[[#This Row],[Sample 1]:[Sample 3]])-MIN(Table24[[#This Row],[Sample 1]:[Sample 3]])</f>
        <v>22</v>
      </c>
      <c r="I38" s="7">
        <f t="shared" si="0"/>
        <v>71.557199999999995</v>
      </c>
      <c r="J38" s="7">
        <f t="shared" si="1"/>
        <v>0</v>
      </c>
      <c r="K38" s="7">
        <f t="shared" si="2"/>
        <v>27.8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xbar </vt:lpstr>
      <vt:lpstr>A2forxbar</vt:lpstr>
      <vt:lpstr>'xbar '!batch_size</vt:lpstr>
      <vt:lpstr>D3forRbar</vt:lpstr>
      <vt:lpstr>D4forRbar</vt:lpstr>
      <vt:lpstr>'xbar '!LCL</vt:lpstr>
      <vt:lpstr>'xbar '!lower1</vt:lpstr>
      <vt:lpstr>'xbar '!lower2</vt:lpstr>
      <vt:lpstr>lower2sigma</vt:lpstr>
      <vt:lpstr>lowercontrolRbar</vt:lpstr>
      <vt:lpstr>lowercontrolxbar</vt:lpstr>
      <vt:lpstr>lowersigma</vt:lpstr>
      <vt:lpstr>rbar</vt:lpstr>
      <vt:lpstr>samplesize</vt:lpstr>
      <vt:lpstr>'xbar '!UCL</vt:lpstr>
      <vt:lpstr>'xbar '!upper1</vt:lpstr>
      <vt:lpstr>'xbar '!upper2</vt:lpstr>
      <vt:lpstr>upper2igma</vt:lpstr>
      <vt:lpstr>uppercontrolRbar</vt:lpstr>
      <vt:lpstr>uppercontrolxbar</vt:lpstr>
      <vt:lpstr>uppersigma</vt:lpstr>
      <vt:lpstr>xbar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2017-12-13T20:28:04Z</dcterms:created>
  <dcterms:modified xsi:type="dcterms:W3CDTF">2017-12-21T12:50:50Z</dcterms:modified>
</cp:coreProperties>
</file>