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200" windowHeight="6645" activeTab="2"/>
  </bookViews>
  <sheets>
    <sheet name="space limit" sheetId="2" r:id="rId1"/>
    <sheet name="south" sheetId="3" r:id="rId2"/>
    <sheet name="time window" sheetId="4" r:id="rId3"/>
    <sheet name="Sheet1" sheetId="1" r:id="rId4"/>
  </sheets>
  <definedNames>
    <definedName name="Afterreturn">'space limit'!$E$22</definedName>
    <definedName name="Beforereturn">'space limit'!$D$22</definedName>
    <definedName name="capacity">'space limit'!$H$22</definedName>
    <definedName name="distances">'space limit'!$D$3:$U$20</definedName>
    <definedName name="return_after">'space limit'!$G$22</definedName>
    <definedName name="solver_adj" localSheetId="0" hidden="1">'space limit'!$E$25:$E$42,'space limit'!$G$22</definedName>
    <definedName name="solver_adj" localSheetId="2" hidden="1">'time window'!$E$18:$E$29</definedName>
    <definedName name="solver_cvg" localSheetId="0" hidden="1">0.0001</definedName>
    <definedName name="solver_cvg" localSheetId="2" hidden="1">0.0001</definedName>
    <definedName name="solver_drv" localSheetId="0" hidden="1">2</definedName>
    <definedName name="solver_drv" localSheetId="2" hidden="1">1</definedName>
    <definedName name="solver_eng" localSheetId="0" hidden="1">3</definedName>
    <definedName name="solver_eng" localSheetId="2" hidden="1">3</definedName>
    <definedName name="solver_est" localSheetId="0" hidden="1">1</definedName>
    <definedName name="solver_est" localSheetId="2" hidden="1">1</definedName>
    <definedName name="solver_itr" localSheetId="0" hidden="1">2147483647</definedName>
    <definedName name="solver_itr" localSheetId="2" hidden="1">2147483647</definedName>
    <definedName name="solver_lhs1" localSheetId="0" hidden="1">'space limit'!$E$25:$E$42</definedName>
    <definedName name="solver_lhs1" localSheetId="2" hidden="1">'time window'!$E$18:$E$29</definedName>
    <definedName name="solver_lhs2" localSheetId="0" hidden="1">'space limit'!$G$22</definedName>
    <definedName name="solver_lhs3" localSheetId="0" hidden="1">'space limit'!$G$22</definedName>
    <definedName name="solver_lhs4" localSheetId="0" hidden="1">'space limit'!$G$22</definedName>
    <definedName name="solver_mip" localSheetId="0" hidden="1">2147483647</definedName>
    <definedName name="solver_mip" localSheetId="2" hidden="1">2147483647</definedName>
    <definedName name="solver_mni" localSheetId="0" hidden="1">30</definedName>
    <definedName name="solver_mni" localSheetId="2" hidden="1">30</definedName>
    <definedName name="solver_mrt" localSheetId="0" hidden="1">0.5</definedName>
    <definedName name="solver_mrt" localSheetId="2" hidden="1">0.5</definedName>
    <definedName name="solver_msl" localSheetId="0" hidden="1">2</definedName>
    <definedName name="solver_msl" localSheetId="2" hidden="1">2</definedName>
    <definedName name="solver_neg" localSheetId="0" hidden="1">1</definedName>
    <definedName name="solver_neg" localSheetId="2" hidden="1">1</definedName>
    <definedName name="solver_nod" localSheetId="0" hidden="1">2147483647</definedName>
    <definedName name="solver_nod" localSheetId="2" hidden="1">2147483647</definedName>
    <definedName name="solver_num" localSheetId="0" hidden="1">4</definedName>
    <definedName name="solver_num" localSheetId="2" hidden="1">1</definedName>
    <definedName name="solver_nwt" localSheetId="0" hidden="1">1</definedName>
    <definedName name="solver_nwt" localSheetId="2" hidden="1">1</definedName>
    <definedName name="solver_opt" localSheetId="0" hidden="1">'space limit'!$J$37</definedName>
    <definedName name="solver_opt" localSheetId="2" hidden="1">'time window'!$M$22</definedName>
    <definedName name="solver_pre" localSheetId="0" hidden="1">0.000001</definedName>
    <definedName name="solver_pre" localSheetId="2" hidden="1">0.000001</definedName>
    <definedName name="solver_rbv" localSheetId="0" hidden="1">2</definedName>
    <definedName name="solver_rbv" localSheetId="2" hidden="1">1</definedName>
    <definedName name="solver_rel1" localSheetId="0" hidden="1">6</definedName>
    <definedName name="solver_rel1" localSheetId="2" hidden="1">6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hs1" localSheetId="0" hidden="1">AllDifferent</definedName>
    <definedName name="solver_rhs1" localSheetId="2" hidden="1">AllDifferent</definedName>
    <definedName name="solver_rhs2" localSheetId="0" hidden="1">17</definedName>
    <definedName name="solver_rhs3" localSheetId="0" hidden="1">integer</definedName>
    <definedName name="solver_rhs4" localSheetId="0" hidden="1">2</definedName>
    <definedName name="solver_rlx" localSheetId="0" hidden="1">2</definedName>
    <definedName name="solver_rlx" localSheetId="2" hidden="1">2</definedName>
    <definedName name="solver_rsd" localSheetId="0" hidden="1">0</definedName>
    <definedName name="solver_rsd" localSheetId="2" hidden="1">0</definedName>
    <definedName name="solver_scl" localSheetId="0" hidden="1">2</definedName>
    <definedName name="solver_scl" localSheetId="2" hidden="1">1</definedName>
    <definedName name="solver_sho" localSheetId="0" hidden="1">2</definedName>
    <definedName name="solver_sho" localSheetId="2" hidden="1">2</definedName>
    <definedName name="solver_ssz" localSheetId="0" hidden="1">100</definedName>
    <definedName name="solver_ssz" localSheetId="2" hidden="1">100</definedName>
    <definedName name="solver_tim" localSheetId="0" hidden="1">2147483647</definedName>
    <definedName name="solver_tim" localSheetId="2" hidden="1">2147483647</definedName>
    <definedName name="solver_tol" localSheetId="0" hidden="1">0.01</definedName>
    <definedName name="solver_tol" localSheetId="2" hidden="1">0.01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  <definedName name="solver_ver" localSheetId="0" hidden="1">3</definedName>
    <definedName name="solver_ver" localSheetId="2" hidden="1">3</definedName>
    <definedName name="times">'time window'!$C$3:$P$14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H21" i="4"/>
  <c r="H22" i="4"/>
  <c r="H23" i="4"/>
  <c r="H24" i="4"/>
  <c r="H25" i="4"/>
  <c r="H26" i="4"/>
  <c r="H27" i="4"/>
  <c r="H28" i="4"/>
  <c r="H29" i="4"/>
  <c r="H19" i="4"/>
  <c r="F18" i="4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6" i="2"/>
  <c r="J30" i="2" l="1"/>
  <c r="C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5" i="2"/>
  <c r="E22" i="2" l="1"/>
  <c r="D23" i="2"/>
  <c r="E23" i="2"/>
  <c r="H25" i="2"/>
  <c r="H26" i="2" s="1"/>
  <c r="D22" i="2"/>
  <c r="F22" i="2"/>
  <c r="J34" i="2"/>
  <c r="J19" i="4"/>
  <c r="J20" i="4"/>
  <c r="J21" i="4"/>
  <c r="J22" i="4"/>
  <c r="J23" i="4"/>
  <c r="J24" i="4"/>
  <c r="J25" i="4"/>
  <c r="J26" i="4"/>
  <c r="J27" i="4"/>
  <c r="J28" i="4"/>
  <c r="J29" i="4"/>
  <c r="J18" i="4"/>
  <c r="D18" i="4"/>
  <c r="M19" i="4"/>
  <c r="F20" i="4"/>
  <c r="F21" i="4"/>
  <c r="F22" i="4"/>
  <c r="F23" i="4"/>
  <c r="F24" i="4"/>
  <c r="F25" i="4"/>
  <c r="F26" i="4"/>
  <c r="F27" i="4"/>
  <c r="F28" i="4"/>
  <c r="F29" i="4"/>
  <c r="F19" i="4"/>
  <c r="G19" i="4" l="1"/>
  <c r="D19" i="4" s="1"/>
  <c r="L19" i="4"/>
  <c r="H27" i="2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J32" i="2"/>
  <c r="J37" i="2" s="1"/>
  <c r="G20" i="4" l="1"/>
  <c r="D20" i="4" s="1"/>
  <c r="G21" i="4" l="1"/>
  <c r="D21" i="4" s="1"/>
  <c r="G22" i="4" l="1"/>
  <c r="D22" i="4" s="1"/>
  <c r="G23" i="4" l="1"/>
  <c r="D23" i="4" s="1"/>
  <c r="G24" i="4" l="1"/>
  <c r="D24" i="4" s="1"/>
  <c r="G25" i="4" l="1"/>
  <c r="D25" i="4" s="1"/>
  <c r="G26" i="4" l="1"/>
  <c r="D26" i="4" s="1"/>
  <c r="G27" i="4" l="1"/>
  <c r="D27" i="4" s="1"/>
  <c r="G28" i="4" l="1"/>
  <c r="D28" i="4" s="1"/>
  <c r="G29" i="4" l="1"/>
  <c r="D29" i="4" s="1"/>
  <c r="N19" i="4" s="1"/>
  <c r="M22" i="4" s="1"/>
</calcChain>
</file>

<file path=xl/connections.xml><?xml version="1.0" encoding="utf-8"?>
<connections xmlns="http://schemas.openxmlformats.org/spreadsheetml/2006/main">
  <connection id="1" keepAlive="1" name="Query - Back to the Travel Distance Calculator Share on Facebook" description="Connection to the 'Back to the Travel Distance Calculator Share on Facebook' query in the workbook." type="5" refreshedVersion="6" background="1" saveData="1">
    <dbPr connection="Provider=Microsoft.Mashup.OleDb.1;Data Source=$Workbook$;Location=Back to the Travel Distance Calculator Share on Facebook;Extended Properties=&quot;&quot;" command="SELECT * FROM [Back to the Travel Distance Calculator Share on Facebook]"/>
  </connection>
</connections>
</file>

<file path=xl/sharedStrings.xml><?xml version="1.0" encoding="utf-8"?>
<sst xmlns="http://schemas.openxmlformats.org/spreadsheetml/2006/main" count="120" uniqueCount="53">
  <si>
    <t>Anchorage</t>
  </si>
  <si>
    <t>Atlanta</t>
  </si>
  <si>
    <t>Austin</t>
  </si>
  <si>
    <t>Baltimore</t>
  </si>
  <si>
    <t>Boston</t>
  </si>
  <si>
    <t>Chicago</t>
  </si>
  <si>
    <t>Dallas</t>
  </si>
  <si>
    <t>Denver</t>
  </si>
  <si>
    <t>Honolulu</t>
  </si>
  <si>
    <t>Houston</t>
  </si>
  <si>
    <t>Indianapolis</t>
  </si>
  <si>
    <t>Jacksonville</t>
  </si>
  <si>
    <t>Las Vegas</t>
  </si>
  <si>
    <t>Los Angeles</t>
  </si>
  <si>
    <t>Memphis</t>
  </si>
  <si>
    <t>Miami</t>
  </si>
  <si>
    <t>New Orleans</t>
  </si>
  <si>
    <t>New York</t>
  </si>
  <si>
    <t>San Antonio</t>
  </si>
  <si>
    <t>Tampa</t>
  </si>
  <si>
    <t>Washington DC</t>
  </si>
  <si>
    <t>Start</t>
  </si>
  <si>
    <t>End</t>
  </si>
  <si>
    <t>Order</t>
  </si>
  <si>
    <t>Trip Time</t>
  </si>
  <si>
    <t>Time Arrive</t>
  </si>
  <si>
    <t>Total time</t>
  </si>
  <si>
    <t>ATL Penalty</t>
  </si>
  <si>
    <t>Window Penalty</t>
  </si>
  <si>
    <t>time ok</t>
  </si>
  <si>
    <t>Target</t>
  </si>
  <si>
    <t>Space</t>
  </si>
  <si>
    <t>City</t>
  </si>
  <si>
    <t>return after</t>
  </si>
  <si>
    <t>On Truck</t>
  </si>
  <si>
    <t>Visit</t>
  </si>
  <si>
    <t>Code</t>
  </si>
  <si>
    <t>capacity</t>
  </si>
  <si>
    <t>first city=sum of cities up to return</t>
  </si>
  <si>
    <t>up to return=subtract off previous dropoff</t>
  </si>
  <si>
    <t>1st city after return=rest of cities</t>
  </si>
  <si>
    <t>Beforereturn</t>
  </si>
  <si>
    <t>Afterreturn</t>
  </si>
  <si>
    <t>total</t>
  </si>
  <si>
    <t>&gt;=2nd city after return subtract off previous dropoff</t>
  </si>
  <si>
    <t>Distance</t>
  </si>
  <si>
    <t>TOOMUCHONTRUCK</t>
  </si>
  <si>
    <t>DISTANCE</t>
  </si>
  <si>
    <t>TARGET</t>
  </si>
  <si>
    <t>Austin 1st</t>
  </si>
  <si>
    <t>LIVE IN AUSTIN</t>
  </si>
  <si>
    <t>How much on truck</t>
  </si>
  <si>
    <t>LIVE IN 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</si>
</sst>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2" xfId="0" applyNumberFormat="1" applyFont="1" applyFill="1" applyBorder="1"/>
    <xf numFmtId="0" fontId="0" fillId="3" borderId="3" xfId="0" applyNumberFormat="1" applyFont="1" applyFill="1" applyBorder="1"/>
    <xf numFmtId="0" fontId="0" fillId="3" borderId="4" xfId="0" applyNumberFormat="1" applyFont="1" applyFill="1" applyBorder="1"/>
    <xf numFmtId="0" fontId="0" fillId="0" borderId="2" xfId="0" applyNumberFormat="1" applyFont="1" applyBorder="1"/>
    <xf numFmtId="2" fontId="1" fillId="2" borderId="3" xfId="0" applyNumberFormat="1" applyFont="1" applyFill="1" applyBorder="1"/>
    <xf numFmtId="0" fontId="1" fillId="2" borderId="0" xfId="0" applyFont="1" applyFill="1" applyBorder="1"/>
    <xf numFmtId="0" fontId="2" fillId="0" borderId="0" xfId="0" applyFont="1"/>
    <xf numFmtId="0" fontId="3" fillId="2" borderId="0" xfId="0" applyFont="1" applyFill="1" applyBorder="1"/>
    <xf numFmtId="0" fontId="0" fillId="4" borderId="0" xfId="0" applyFill="1"/>
    <xf numFmtId="0" fontId="0" fillId="5" borderId="0" xfId="0" applyFill="1"/>
    <xf numFmtId="0" fontId="4" fillId="0" borderId="0" xfId="0" applyFont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4" fillId="3" borderId="4" xfId="0" applyNumberFormat="1" applyFont="1" applyFill="1" applyBorder="1"/>
    <xf numFmtId="2" fontId="4" fillId="0" borderId="0" xfId="0" applyNumberFormat="1" applyFont="1"/>
    <xf numFmtId="0" fontId="4" fillId="0" borderId="2" xfId="0" applyNumberFormat="1" applyFont="1" applyBorder="1"/>
    <xf numFmtId="0" fontId="4" fillId="0" borderId="1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16" workbookViewId="0">
      <selection activeCell="G33" sqref="G33"/>
    </sheetView>
  </sheetViews>
  <sheetFormatPr defaultRowHeight="15" x14ac:dyDescent="0.25"/>
  <cols>
    <col min="3" max="3" width="13.7109375" bestFit="1" customWidth="1"/>
    <col min="4" max="11" width="10.5703125" bestFit="1" customWidth="1"/>
    <col min="12" max="28" width="11.5703125" bestFit="1" customWidth="1"/>
    <col min="29" max="29" width="12" bestFit="1" customWidth="1"/>
    <col min="30" max="33" width="11.5703125" bestFit="1" customWidth="1"/>
    <col min="34" max="34" width="13.7109375" bestFit="1" customWidth="1"/>
  </cols>
  <sheetData>
    <row r="1" spans="1:34" x14ac:dyDescent="0.25">
      <c r="C1" s="2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x14ac:dyDescent="0.25">
      <c r="B2" t="s">
        <v>31</v>
      </c>
      <c r="C2" s="5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x14ac:dyDescent="0.25">
      <c r="A3">
        <v>1</v>
      </c>
      <c r="B3">
        <v>236</v>
      </c>
      <c r="C3" s="8" t="s">
        <v>0</v>
      </c>
      <c r="D3" s="2">
        <v>0</v>
      </c>
      <c r="E3" s="2">
        <v>3399.8438539200001</v>
      </c>
      <c r="F3" s="2">
        <v>3163.7539424699999</v>
      </c>
      <c r="G3" s="2">
        <v>3350.9419562200001</v>
      </c>
      <c r="H3" s="2">
        <v>3365.6249529500001</v>
      </c>
      <c r="I3" s="2">
        <v>2848.56971643</v>
      </c>
      <c r="J3" s="2">
        <v>3047.7191219299998</v>
      </c>
      <c r="K3" s="2">
        <v>2393.3533218299999</v>
      </c>
      <c r="L3" s="2">
        <v>2782.1327291100001</v>
      </c>
      <c r="M3" s="2">
        <v>3268.8650608299999</v>
      </c>
      <c r="N3" s="2">
        <v>3009.0574183099998</v>
      </c>
      <c r="O3" s="2">
        <v>3684.8170219400004</v>
      </c>
      <c r="P3" s="2">
        <v>2293.3001634100001</v>
      </c>
      <c r="Q3" s="2">
        <v>2338.3060649399999</v>
      </c>
      <c r="R3" s="2">
        <v>3133.6795860699999</v>
      </c>
      <c r="S3" s="2">
        <v>3997.2112921900002</v>
      </c>
      <c r="T3" s="2">
        <v>3428.75624655</v>
      </c>
      <c r="U3" s="2">
        <v>3359.0073517999999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>
        <v>2</v>
      </c>
      <c r="B4">
        <v>325</v>
      </c>
      <c r="C4" s="5" t="s">
        <v>1</v>
      </c>
      <c r="D4" s="2">
        <v>3399.8438539200001</v>
      </c>
      <c r="E4" s="2">
        <v>0</v>
      </c>
      <c r="F4" s="2">
        <v>817.27684887999999</v>
      </c>
      <c r="G4" s="2">
        <v>576.22839684999997</v>
      </c>
      <c r="H4" s="2">
        <v>935.23170580999999</v>
      </c>
      <c r="I4" s="2">
        <v>586.82277239999996</v>
      </c>
      <c r="J4" s="2">
        <v>719.1872228200001</v>
      </c>
      <c r="K4" s="2">
        <v>1208.8275708200001</v>
      </c>
      <c r="L4" s="2">
        <v>4489.3371241900004</v>
      </c>
      <c r="M4" s="2">
        <v>700.11113311999998</v>
      </c>
      <c r="N4" s="2">
        <v>426.95022781</v>
      </c>
      <c r="O4" s="2">
        <v>284.97938173</v>
      </c>
      <c r="P4" s="2">
        <v>1740.59065891</v>
      </c>
      <c r="Q4" s="2">
        <v>1931.2272817100002</v>
      </c>
      <c r="R4" s="2">
        <v>336.42890052999996</v>
      </c>
      <c r="S4" s="2">
        <v>605.11593463999998</v>
      </c>
      <c r="T4" s="2">
        <v>423.98007443</v>
      </c>
      <c r="U4" s="2">
        <v>745.35315562999995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>
        <v>3</v>
      </c>
      <c r="B5">
        <v>336</v>
      </c>
      <c r="C5" s="8" t="s">
        <v>2</v>
      </c>
      <c r="D5" s="2">
        <v>3163.7539424699999</v>
      </c>
      <c r="E5" s="2">
        <v>817.27684887999999</v>
      </c>
      <c r="F5" s="2">
        <v>0</v>
      </c>
      <c r="G5" s="2">
        <v>1345.889586</v>
      </c>
      <c r="H5" s="2">
        <v>1692.6208177100002</v>
      </c>
      <c r="I5" s="2">
        <v>976.64608296000006</v>
      </c>
      <c r="J5" s="2">
        <v>182.38481591999999</v>
      </c>
      <c r="K5" s="2">
        <v>770.97849567000003</v>
      </c>
      <c r="L5" s="2">
        <v>3746.4756662700001</v>
      </c>
      <c r="M5" s="2">
        <v>146.45714469999999</v>
      </c>
      <c r="N5" s="2">
        <v>925.48860853000008</v>
      </c>
      <c r="O5" s="2">
        <v>958.18515055</v>
      </c>
      <c r="P5" s="2">
        <v>1082.24808441</v>
      </c>
      <c r="Q5" s="2">
        <v>1224.1567933900001</v>
      </c>
      <c r="R5" s="2">
        <v>559.52594437000005</v>
      </c>
      <c r="S5" s="2">
        <v>1112.3037996799999</v>
      </c>
      <c r="T5" s="2">
        <v>458.39160041000002</v>
      </c>
      <c r="U5" s="2">
        <v>1509.85075177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>
        <v>4</v>
      </c>
      <c r="B6">
        <v>345</v>
      </c>
      <c r="C6" s="5" t="s">
        <v>3</v>
      </c>
      <c r="D6" s="2">
        <v>3350.9419562200001</v>
      </c>
      <c r="E6" s="2">
        <v>576.22839684999997</v>
      </c>
      <c r="F6" s="2">
        <v>1345.889586</v>
      </c>
      <c r="G6" s="2">
        <v>0</v>
      </c>
      <c r="H6" s="2">
        <v>359.05923235</v>
      </c>
      <c r="I6" s="2">
        <v>604.73689833000003</v>
      </c>
      <c r="J6" s="2">
        <v>1209.9833208800001</v>
      </c>
      <c r="K6" s="2">
        <v>1505.1594007200001</v>
      </c>
      <c r="L6" s="2">
        <v>4842.1888602500003</v>
      </c>
      <c r="M6" s="2">
        <v>1249.2477543699999</v>
      </c>
      <c r="N6" s="2">
        <v>509.15761111</v>
      </c>
      <c r="O6" s="2">
        <v>681.07853938999995</v>
      </c>
      <c r="P6" s="2">
        <v>2098.6432702400002</v>
      </c>
      <c r="Q6" s="2">
        <v>2313.0224789499998</v>
      </c>
      <c r="R6" s="2">
        <v>791.14819833000001</v>
      </c>
      <c r="S6" s="2">
        <v>955.97928350000007</v>
      </c>
      <c r="T6" s="2">
        <v>998.26358004999997</v>
      </c>
      <c r="U6" s="2">
        <v>169.28631523999999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>
        <v>5</v>
      </c>
      <c r="B7">
        <v>443</v>
      </c>
      <c r="C7" s="8" t="s">
        <v>4</v>
      </c>
      <c r="D7" s="2">
        <v>3365.6249529500001</v>
      </c>
      <c r="E7" s="2">
        <v>935.23170580999999</v>
      </c>
      <c r="F7" s="2">
        <v>1692.6208177100002</v>
      </c>
      <c r="G7" s="2">
        <v>359.05923235</v>
      </c>
      <c r="H7" s="2">
        <v>0</v>
      </c>
      <c r="I7" s="2">
        <v>849.18424973000003</v>
      </c>
      <c r="J7" s="2">
        <v>1547.8165198699999</v>
      </c>
      <c r="K7" s="2">
        <v>1763.8361480199999</v>
      </c>
      <c r="L7" s="2">
        <v>5077.72575151</v>
      </c>
      <c r="M7" s="2">
        <v>1602.2610468900002</v>
      </c>
      <c r="N7" s="2">
        <v>804.86807001</v>
      </c>
      <c r="O7" s="2">
        <v>1016.3454761500001</v>
      </c>
      <c r="P7" s="2">
        <v>2367.30544951</v>
      </c>
      <c r="Q7" s="2">
        <v>2588.8987755300004</v>
      </c>
      <c r="R7" s="2">
        <v>1133.6727483700001</v>
      </c>
      <c r="S7" s="2">
        <v>1256.69799266</v>
      </c>
      <c r="T7" s="2">
        <v>1357.1861107799998</v>
      </c>
      <c r="U7" s="2">
        <v>189.89719131000001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>
        <v>6</v>
      </c>
      <c r="B8">
        <v>466</v>
      </c>
      <c r="C8" s="5" t="s">
        <v>5</v>
      </c>
      <c r="D8" s="2">
        <v>2848.56971643</v>
      </c>
      <c r="E8" s="2">
        <v>586.82277239999996</v>
      </c>
      <c r="F8" s="2">
        <v>976.64608296000006</v>
      </c>
      <c r="G8" s="2">
        <v>604.73689833000003</v>
      </c>
      <c r="H8" s="2">
        <v>849.18424973000003</v>
      </c>
      <c r="I8" s="2">
        <v>0</v>
      </c>
      <c r="J8" s="2">
        <v>801.66179565000004</v>
      </c>
      <c r="K8" s="2">
        <v>916.06241046000002</v>
      </c>
      <c r="L8" s="2">
        <v>4245.0078332800003</v>
      </c>
      <c r="M8" s="2">
        <v>938.65546001999996</v>
      </c>
      <c r="N8" s="2">
        <v>163.50135123000001</v>
      </c>
      <c r="O8" s="2">
        <v>862.12119395000002</v>
      </c>
      <c r="P8" s="2">
        <v>1518.4940223800002</v>
      </c>
      <c r="Q8" s="2">
        <v>1739.7145258</v>
      </c>
      <c r="R8" s="2">
        <v>480.38813381</v>
      </c>
      <c r="S8" s="2">
        <v>1188.2850455599998</v>
      </c>
      <c r="T8" s="2">
        <v>832.33266820999995</v>
      </c>
      <c r="U8" s="2">
        <v>711.45115386999998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>
        <v>7</v>
      </c>
      <c r="B9">
        <v>297</v>
      </c>
      <c r="C9" s="8" t="s">
        <v>6</v>
      </c>
      <c r="D9" s="2">
        <v>3047.7191219299998</v>
      </c>
      <c r="E9" s="2">
        <v>719.1872228200001</v>
      </c>
      <c r="F9" s="2">
        <v>182.38481591999999</v>
      </c>
      <c r="G9" s="2">
        <v>1209.9833208800001</v>
      </c>
      <c r="H9" s="2">
        <v>1547.8165198699999</v>
      </c>
      <c r="I9" s="2">
        <v>801.66179565000004</v>
      </c>
      <c r="J9" s="2">
        <v>0</v>
      </c>
      <c r="K9" s="2">
        <v>661.39350611000009</v>
      </c>
      <c r="L9" s="2">
        <v>3786.7032248099999</v>
      </c>
      <c r="M9" s="2">
        <v>225.09785846</v>
      </c>
      <c r="N9" s="2">
        <v>762.86339041000008</v>
      </c>
      <c r="O9" s="2">
        <v>906.06455107000011</v>
      </c>
      <c r="P9" s="2">
        <v>1067.7763538200002</v>
      </c>
      <c r="Q9" s="2">
        <v>1236.5779996799999</v>
      </c>
      <c r="R9" s="2">
        <v>419.56212662000002</v>
      </c>
      <c r="S9" s="2">
        <v>1109.1596624199999</v>
      </c>
      <c r="T9" s="2">
        <v>441.81963583999999</v>
      </c>
      <c r="U9" s="2">
        <v>1369.5141114200001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>
        <v>8</v>
      </c>
      <c r="B10">
        <v>293</v>
      </c>
      <c r="C10" s="5" t="s">
        <v>7</v>
      </c>
      <c r="D10" s="2">
        <v>2393.3533218299999</v>
      </c>
      <c r="E10" s="2">
        <v>1208.8275708200001</v>
      </c>
      <c r="F10" s="2">
        <v>770.97849567000003</v>
      </c>
      <c r="G10" s="2">
        <v>1505.1594007200001</v>
      </c>
      <c r="H10" s="2">
        <v>1763.8361480199999</v>
      </c>
      <c r="I10" s="2">
        <v>916.06241046000002</v>
      </c>
      <c r="J10" s="2">
        <v>661.39350611000009</v>
      </c>
      <c r="K10" s="2">
        <v>0</v>
      </c>
      <c r="L10" s="2">
        <v>3337.6321893999998</v>
      </c>
      <c r="M10" s="2">
        <v>877.62440040000001</v>
      </c>
      <c r="N10" s="2">
        <v>997.44337032999999</v>
      </c>
      <c r="O10" s="2">
        <v>1464.03706794</v>
      </c>
      <c r="P10" s="2">
        <v>604.49456364000002</v>
      </c>
      <c r="Q10" s="2">
        <v>829.52407129000005</v>
      </c>
      <c r="R10" s="2">
        <v>876.51836001999993</v>
      </c>
      <c r="S10" s="2">
        <v>1723.0493555800001</v>
      </c>
      <c r="T10" s="2">
        <v>1079.11016086</v>
      </c>
      <c r="U10" s="2">
        <v>1625.8669311799999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>
        <v>9</v>
      </c>
      <c r="B11">
        <v>335</v>
      </c>
      <c r="C11" s="8" t="s">
        <v>8</v>
      </c>
      <c r="D11" s="2">
        <v>2782.1327291100001</v>
      </c>
      <c r="E11" s="2">
        <v>4489.3371241900004</v>
      </c>
      <c r="F11" s="2">
        <v>3746.4756662700001</v>
      </c>
      <c r="G11" s="2">
        <v>4842.1888602500003</v>
      </c>
      <c r="H11" s="2">
        <v>5077.72575151</v>
      </c>
      <c r="I11" s="2">
        <v>4245.0078332800003</v>
      </c>
      <c r="J11" s="2">
        <v>3786.7032248099999</v>
      </c>
      <c r="K11" s="2">
        <v>3337.6321893999998</v>
      </c>
      <c r="L11" s="2">
        <v>0</v>
      </c>
      <c r="M11" s="2">
        <v>3891.7149238099996</v>
      </c>
      <c r="N11" s="2">
        <v>4335.06934602</v>
      </c>
      <c r="O11" s="2">
        <v>4692.0718403600004</v>
      </c>
      <c r="P11" s="2">
        <v>2756.04757453</v>
      </c>
      <c r="Q11" s="2">
        <v>2558.1781932899999</v>
      </c>
      <c r="R11" s="2">
        <v>4156.7172278899998</v>
      </c>
      <c r="S11" s="2">
        <v>4853.1498446900005</v>
      </c>
      <c r="T11" s="2">
        <v>4203.3324803099995</v>
      </c>
      <c r="U11" s="2">
        <v>4955.9991726099997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>
        <v>10</v>
      </c>
      <c r="B12">
        <v>249</v>
      </c>
      <c r="C12" s="5" t="s">
        <v>9</v>
      </c>
      <c r="D12" s="2">
        <v>3268.8650608299999</v>
      </c>
      <c r="E12" s="2">
        <v>700.11113311999998</v>
      </c>
      <c r="F12" s="2">
        <v>146.45714469999999</v>
      </c>
      <c r="G12" s="2">
        <v>1249.2477543699999</v>
      </c>
      <c r="H12" s="2">
        <v>1602.2610468900002</v>
      </c>
      <c r="I12" s="2">
        <v>938.65546001999996</v>
      </c>
      <c r="J12" s="2">
        <v>225.09785846</v>
      </c>
      <c r="K12" s="2">
        <v>877.62440040000001</v>
      </c>
      <c r="L12" s="2">
        <v>3891.7149238099996</v>
      </c>
      <c r="M12" s="2">
        <v>0</v>
      </c>
      <c r="N12" s="2">
        <v>864.80551666999997</v>
      </c>
      <c r="O12" s="2">
        <v>819.65669980999996</v>
      </c>
      <c r="P12" s="2">
        <v>1225.0764224699999</v>
      </c>
      <c r="Q12" s="2">
        <v>1370.19761952</v>
      </c>
      <c r="R12" s="2">
        <v>483.71246866000001</v>
      </c>
      <c r="S12" s="2">
        <v>965.88393724000002</v>
      </c>
      <c r="T12" s="2">
        <v>316.88678257999999</v>
      </c>
      <c r="U12" s="2">
        <v>1416.12936384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>
        <v>11</v>
      </c>
      <c r="B13">
        <v>285</v>
      </c>
      <c r="C13" s="8" t="s">
        <v>10</v>
      </c>
      <c r="D13" s="2">
        <v>3009.0574183099998</v>
      </c>
      <c r="E13" s="2">
        <v>426.95022781</v>
      </c>
      <c r="F13" s="2">
        <v>925.48860853000008</v>
      </c>
      <c r="G13" s="2">
        <v>509.15761111</v>
      </c>
      <c r="H13" s="2">
        <v>804.86807001</v>
      </c>
      <c r="I13" s="2">
        <v>163.50135123000001</v>
      </c>
      <c r="J13" s="2">
        <v>762.86339041000008</v>
      </c>
      <c r="K13" s="2">
        <v>997.44337032999999</v>
      </c>
      <c r="L13" s="2">
        <v>4335.06934602</v>
      </c>
      <c r="M13" s="2">
        <v>864.80551666999997</v>
      </c>
      <c r="N13" s="2">
        <v>0</v>
      </c>
      <c r="O13" s="2">
        <v>699.19150404000004</v>
      </c>
      <c r="P13" s="2">
        <v>1589.49187284</v>
      </c>
      <c r="Q13" s="2">
        <v>1804.44895658</v>
      </c>
      <c r="R13" s="2">
        <v>383.52882233000003</v>
      </c>
      <c r="S13" s="2">
        <v>1025.7157508299999</v>
      </c>
      <c r="T13" s="2">
        <v>712.78088780999997</v>
      </c>
      <c r="U13" s="2">
        <v>643.23083178000002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>
        <v>12</v>
      </c>
      <c r="B14">
        <v>297</v>
      </c>
      <c r="C14" s="5" t="s">
        <v>11</v>
      </c>
      <c r="D14" s="2">
        <v>3684.8170219400004</v>
      </c>
      <c r="E14" s="2">
        <v>284.97938173</v>
      </c>
      <c r="F14" s="2">
        <v>958.18515055</v>
      </c>
      <c r="G14" s="2">
        <v>681.07853938999995</v>
      </c>
      <c r="H14" s="2">
        <v>1016.3454761500001</v>
      </c>
      <c r="I14" s="2">
        <v>862.12119395000002</v>
      </c>
      <c r="J14" s="2">
        <v>906.06455107000011</v>
      </c>
      <c r="K14" s="2">
        <v>1464.03706794</v>
      </c>
      <c r="L14" s="2">
        <v>4692.0718403600004</v>
      </c>
      <c r="M14" s="2">
        <v>819.65669980999996</v>
      </c>
      <c r="N14" s="2">
        <v>699.19150404000004</v>
      </c>
      <c r="O14" s="2">
        <v>0</v>
      </c>
      <c r="P14" s="2">
        <v>1964.5389810199999</v>
      </c>
      <c r="Q14" s="2">
        <v>2141.7788450600001</v>
      </c>
      <c r="R14" s="2">
        <v>589.72457497000005</v>
      </c>
      <c r="S14" s="2">
        <v>327.05241214</v>
      </c>
      <c r="T14" s="2">
        <v>503.24215919</v>
      </c>
      <c r="U14" s="2">
        <v>835.00456351000003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>
        <v>13</v>
      </c>
      <c r="B15">
        <v>335</v>
      </c>
      <c r="C15" s="8" t="s">
        <v>12</v>
      </c>
      <c r="D15" s="2">
        <v>2293.3001634100001</v>
      </c>
      <c r="E15" s="2">
        <v>1740.59065891</v>
      </c>
      <c r="F15" s="2">
        <v>1082.24808441</v>
      </c>
      <c r="G15" s="2">
        <v>2098.6432702400002</v>
      </c>
      <c r="H15" s="2">
        <v>2367.30544951</v>
      </c>
      <c r="I15" s="2">
        <v>1518.4940223800002</v>
      </c>
      <c r="J15" s="2">
        <v>1067.7763538200002</v>
      </c>
      <c r="K15" s="2">
        <v>604.49456364000002</v>
      </c>
      <c r="L15" s="2">
        <v>2756.04757453</v>
      </c>
      <c r="M15" s="2">
        <v>1225.0764224699999</v>
      </c>
      <c r="N15" s="2">
        <v>1589.49187284</v>
      </c>
      <c r="O15" s="2">
        <v>1964.5389810199999</v>
      </c>
      <c r="P15" s="2">
        <v>0</v>
      </c>
      <c r="Q15" s="2">
        <v>228.60860461000001</v>
      </c>
      <c r="R15" s="2">
        <v>1405.1435245600001</v>
      </c>
      <c r="S15" s="2">
        <v>2175.71191537</v>
      </c>
      <c r="T15" s="2">
        <v>1507.446046</v>
      </c>
      <c r="U15" s="2">
        <v>2225.5645107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>
        <v>14</v>
      </c>
      <c r="B16">
        <v>431</v>
      </c>
      <c r="C16" s="5" t="s">
        <v>13</v>
      </c>
      <c r="D16" s="2">
        <v>2338.3060649399999</v>
      </c>
      <c r="E16" s="2">
        <v>1931.2272817100002</v>
      </c>
      <c r="F16" s="2">
        <v>1224.1567933900001</v>
      </c>
      <c r="G16" s="2">
        <v>2313.0224789499998</v>
      </c>
      <c r="H16" s="2">
        <v>2588.8987755300004</v>
      </c>
      <c r="I16" s="2">
        <v>1739.7145258</v>
      </c>
      <c r="J16" s="2">
        <v>1236.5779996799999</v>
      </c>
      <c r="K16" s="2">
        <v>829.52407129000005</v>
      </c>
      <c r="L16" s="2">
        <v>2558.1781932899999</v>
      </c>
      <c r="M16" s="2">
        <v>1370.19761952</v>
      </c>
      <c r="N16" s="2">
        <v>1804.44895658</v>
      </c>
      <c r="O16" s="2">
        <v>2141.7788450600001</v>
      </c>
      <c r="P16" s="2">
        <v>228.60860461000001</v>
      </c>
      <c r="Q16" s="2">
        <v>0</v>
      </c>
      <c r="R16" s="2">
        <v>1598.7565144499999</v>
      </c>
      <c r="S16" s="2">
        <v>2333.4034477499999</v>
      </c>
      <c r="T16" s="2">
        <v>1667.8964656199998</v>
      </c>
      <c r="U16" s="2">
        <v>2443.7278688000001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>
        <v>15</v>
      </c>
      <c r="B17">
        <v>404</v>
      </c>
      <c r="C17" s="8" t="s">
        <v>14</v>
      </c>
      <c r="D17" s="2">
        <v>3133.6795860699999</v>
      </c>
      <c r="E17" s="2">
        <v>336.42890052999996</v>
      </c>
      <c r="F17" s="2">
        <v>559.52594437000005</v>
      </c>
      <c r="G17" s="2">
        <v>791.14819833000001</v>
      </c>
      <c r="H17" s="2">
        <v>1133.6727483700001</v>
      </c>
      <c r="I17" s="2">
        <v>480.38813381</v>
      </c>
      <c r="J17" s="2">
        <v>419.56212662000002</v>
      </c>
      <c r="K17" s="2">
        <v>876.51836001999993</v>
      </c>
      <c r="L17" s="2">
        <v>4156.7172278899998</v>
      </c>
      <c r="M17" s="2">
        <v>483.71246866000001</v>
      </c>
      <c r="N17" s="2">
        <v>383.52882233000003</v>
      </c>
      <c r="O17" s="2">
        <v>589.72457497000005</v>
      </c>
      <c r="P17" s="2">
        <v>1405.1435245600001</v>
      </c>
      <c r="Q17" s="2">
        <v>1598.7565144499999</v>
      </c>
      <c r="R17" s="2">
        <v>0</v>
      </c>
      <c r="S17" s="2">
        <v>872.47944851999989</v>
      </c>
      <c r="T17" s="2">
        <v>358.68019604</v>
      </c>
      <c r="U17" s="2">
        <v>952.50581961000012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>
        <v>16</v>
      </c>
      <c r="B18">
        <v>234</v>
      </c>
      <c r="C18" s="5" t="s">
        <v>15</v>
      </c>
      <c r="D18" s="2">
        <v>3997.2112921900002</v>
      </c>
      <c r="E18" s="2">
        <v>605.11593463999998</v>
      </c>
      <c r="F18" s="2">
        <v>1112.3037996799999</v>
      </c>
      <c r="G18" s="2">
        <v>955.97928350000007</v>
      </c>
      <c r="H18" s="2">
        <v>1256.69799266</v>
      </c>
      <c r="I18" s="2">
        <v>1188.2850455599998</v>
      </c>
      <c r="J18" s="2">
        <v>1109.1596624199999</v>
      </c>
      <c r="K18" s="2">
        <v>1723.0493555800001</v>
      </c>
      <c r="L18" s="2">
        <v>4853.1498446900005</v>
      </c>
      <c r="M18" s="2">
        <v>965.88393724000002</v>
      </c>
      <c r="N18" s="2">
        <v>1025.7157508299999</v>
      </c>
      <c r="O18" s="2">
        <v>327.05241214</v>
      </c>
      <c r="P18" s="2">
        <v>2175.71191537</v>
      </c>
      <c r="Q18" s="2">
        <v>2333.4034477499999</v>
      </c>
      <c r="R18" s="2">
        <v>872.47944851999989</v>
      </c>
      <c r="S18" s="2">
        <v>0</v>
      </c>
      <c r="T18" s="2">
        <v>668.26586937000002</v>
      </c>
      <c r="U18" s="2">
        <v>1090.8727138899999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>
        <v>17</v>
      </c>
      <c r="B19">
        <v>418</v>
      </c>
      <c r="C19" s="8" t="s">
        <v>16</v>
      </c>
      <c r="D19" s="2">
        <v>3428.75624655</v>
      </c>
      <c r="E19" s="2">
        <v>423.98007443</v>
      </c>
      <c r="F19" s="2">
        <v>458.39160041000002</v>
      </c>
      <c r="G19" s="2">
        <v>998.26358004999997</v>
      </c>
      <c r="H19" s="2">
        <v>1357.1861107799998</v>
      </c>
      <c r="I19" s="2">
        <v>832.33266820999995</v>
      </c>
      <c r="J19" s="2">
        <v>441.81963583999999</v>
      </c>
      <c r="K19" s="2">
        <v>1079.11016086</v>
      </c>
      <c r="L19" s="2">
        <v>4203.3324803099995</v>
      </c>
      <c r="M19" s="2">
        <v>316.88678257999999</v>
      </c>
      <c r="N19" s="2">
        <v>712.78088780999997</v>
      </c>
      <c r="O19" s="2">
        <v>503.24215919</v>
      </c>
      <c r="P19" s="2">
        <v>1507.446046</v>
      </c>
      <c r="Q19" s="2">
        <v>1667.8964656199998</v>
      </c>
      <c r="R19" s="2">
        <v>358.68019604</v>
      </c>
      <c r="S19" s="2">
        <v>668.26586937000002</v>
      </c>
      <c r="T19" s="2">
        <v>0</v>
      </c>
      <c r="U19" s="2">
        <v>1167.54989529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>
        <v>18</v>
      </c>
      <c r="B20">
        <v>251</v>
      </c>
      <c r="C20" s="5" t="s">
        <v>17</v>
      </c>
      <c r="D20" s="2">
        <v>3359.0073517999999</v>
      </c>
      <c r="E20" s="2">
        <v>745.35315562999995</v>
      </c>
      <c r="F20" s="2">
        <v>1509.85075177</v>
      </c>
      <c r="G20" s="2">
        <v>169.28631523999999</v>
      </c>
      <c r="H20" s="2">
        <v>189.89719131000001</v>
      </c>
      <c r="I20" s="2">
        <v>711.45115386999998</v>
      </c>
      <c r="J20" s="2">
        <v>1369.5141114200001</v>
      </c>
      <c r="K20" s="2">
        <v>1625.8669311799999</v>
      </c>
      <c r="L20" s="2">
        <v>4955.9991726099997</v>
      </c>
      <c r="M20" s="2">
        <v>1416.12936384</v>
      </c>
      <c r="N20" s="2">
        <v>643.23083178000002</v>
      </c>
      <c r="O20" s="2">
        <v>835.00456351000003</v>
      </c>
      <c r="P20" s="2">
        <v>2225.5645107</v>
      </c>
      <c r="Q20" s="2">
        <v>2443.7278688000001</v>
      </c>
      <c r="R20" s="2">
        <v>952.50581961000012</v>
      </c>
      <c r="S20" s="2">
        <v>1090.8727138899999</v>
      </c>
      <c r="T20" s="2">
        <v>1167.54989529</v>
      </c>
      <c r="U20" s="2">
        <v>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D21" t="s">
        <v>41</v>
      </c>
      <c r="E21" t="s">
        <v>42</v>
      </c>
      <c r="F21" t="s">
        <v>43</v>
      </c>
      <c r="G21" t="s">
        <v>33</v>
      </c>
      <c r="H21" t="s">
        <v>37</v>
      </c>
      <c r="J21" s="13" t="s">
        <v>51</v>
      </c>
      <c r="K21" s="13"/>
      <c r="L21" s="13"/>
      <c r="M21" s="13"/>
    </row>
    <row r="22" spans="1:34" x14ac:dyDescent="0.25">
      <c r="D22" s="14">
        <f ca="1">SUM(OFFSET(F25,0,0,return_after,1))</f>
        <v>2512</v>
      </c>
      <c r="E22" s="14">
        <f ca="1">SUM(OFFSET(F24,return_after+1,0,ROUND(18-return_after,0),1))</f>
        <v>3468</v>
      </c>
      <c r="F22" s="14">
        <f>SUM(F25:F42)</f>
        <v>5980</v>
      </c>
      <c r="G22" s="12">
        <v>8</v>
      </c>
      <c r="H22" s="10">
        <v>3500</v>
      </c>
      <c r="J22" s="13" t="s">
        <v>38</v>
      </c>
      <c r="K22" s="13"/>
      <c r="L22" s="13"/>
      <c r="M22" s="13"/>
    </row>
    <row r="23" spans="1:34" x14ac:dyDescent="0.25">
      <c r="D23">
        <f>SUM(F25:F34)</f>
        <v>3164</v>
      </c>
      <c r="E23">
        <f>SUM(F35:F42)</f>
        <v>2816</v>
      </c>
      <c r="J23" s="13" t="s">
        <v>39</v>
      </c>
      <c r="K23" s="13"/>
      <c r="L23" s="13"/>
      <c r="M23" s="13"/>
    </row>
    <row r="24" spans="1:34" x14ac:dyDescent="0.25">
      <c r="C24" t="s">
        <v>45</v>
      </c>
      <c r="D24" t="s">
        <v>36</v>
      </c>
      <c r="E24" t="s">
        <v>35</v>
      </c>
      <c r="F24" t="s">
        <v>31</v>
      </c>
      <c r="G24" s="5" t="s">
        <v>32</v>
      </c>
      <c r="H24" t="s">
        <v>34</v>
      </c>
      <c r="J24" s="13" t="s">
        <v>40</v>
      </c>
      <c r="K24" s="13"/>
      <c r="L24" s="13"/>
      <c r="M24" s="13"/>
    </row>
    <row r="25" spans="1:34" x14ac:dyDescent="0.25">
      <c r="C25">
        <f>INDEX(distances,E42,E25)</f>
        <v>559.52594437000005</v>
      </c>
      <c r="D25">
        <v>1</v>
      </c>
      <c r="E25" s="11">
        <v>3</v>
      </c>
      <c r="F25">
        <f>INDEX($B$3:$B$20,E25,1)</f>
        <v>336</v>
      </c>
      <c r="G25" s="8" t="str">
        <f>VLOOKUP(E25,$A$3:$C$20,3)</f>
        <v>Austin</v>
      </c>
      <c r="H25">
        <f ca="1">SUM(OFFSET($F$25,0,0,G22,1))</f>
        <v>2512</v>
      </c>
      <c r="J25" s="13" t="s">
        <v>44</v>
      </c>
      <c r="K25" s="13"/>
      <c r="L25" s="13"/>
      <c r="M25" s="13"/>
    </row>
    <row r="26" spans="1:34" x14ac:dyDescent="0.25">
      <c r="C26">
        <f>IF(D26&lt;&gt;ROUND(return_after+1,0),INDEX(distances,E25,E26),INDEX(distances,3,E26)+INDEX(distances,E25,3))</f>
        <v>146.45714469999999</v>
      </c>
      <c r="D26">
        <v>2</v>
      </c>
      <c r="E26" s="11">
        <v>10</v>
      </c>
      <c r="F26">
        <f t="shared" ref="F26:F42" si="0">INDEX($B$3:$B$20,E26,1)</f>
        <v>249</v>
      </c>
      <c r="G26" s="8" t="str">
        <f t="shared" ref="G26:G42" si="1">VLOOKUP(E26,$A$3:$C$20,3)</f>
        <v>Houston</v>
      </c>
      <c r="H26">
        <f t="shared" ref="H26:H42" ca="1" si="2">IF(D26&lt;=return_after,H25-F25,IF(ABS(D26-(return_after+1))&lt;0.1,Afterreturn,H25-F25))</f>
        <v>2176</v>
      </c>
      <c r="J26" s="13" t="s">
        <v>50</v>
      </c>
      <c r="K26" s="13"/>
      <c r="L26" s="13"/>
      <c r="M26" s="13"/>
    </row>
    <row r="27" spans="1:34" x14ac:dyDescent="0.25">
      <c r="C27">
        <f>IF(D27&lt;&gt;ROUND(return_after+1,0),INDEX(distances,E26,E27),INDEX(distances,3,E27)+INDEX(distances,E26,3))</f>
        <v>225.09785846</v>
      </c>
      <c r="D27">
        <v>3</v>
      </c>
      <c r="E27" s="11">
        <v>7</v>
      </c>
      <c r="F27">
        <f t="shared" si="0"/>
        <v>297</v>
      </c>
      <c r="G27" s="8" t="str">
        <f t="shared" si="1"/>
        <v>Dallas</v>
      </c>
      <c r="H27">
        <f t="shared" ca="1" si="2"/>
        <v>1927</v>
      </c>
    </row>
    <row r="28" spans="1:34" x14ac:dyDescent="0.25">
      <c r="C28">
        <f>IF(D28&lt;&gt;ROUND(return_after+1,0),INDEX(distances,E27,E28),INDEX(distances,3,E28)+INDEX(distances,E27,3))</f>
        <v>661.39350611000009</v>
      </c>
      <c r="D28">
        <v>4</v>
      </c>
      <c r="E28" s="11">
        <v>8</v>
      </c>
      <c r="F28">
        <f t="shared" si="0"/>
        <v>293</v>
      </c>
      <c r="G28" s="8" t="str">
        <f t="shared" si="1"/>
        <v>Denver</v>
      </c>
      <c r="H28">
        <f t="shared" ca="1" si="2"/>
        <v>1630</v>
      </c>
    </row>
    <row r="29" spans="1:34" x14ac:dyDescent="0.25">
      <c r="C29">
        <f>IF(D29&lt;&gt;ROUND(return_after+1,0),INDEX(distances,E28,E29),INDEX(distances,3,E29)+INDEX(distances,E28,3))</f>
        <v>2393.3533218299999</v>
      </c>
      <c r="D29">
        <v>5</v>
      </c>
      <c r="E29" s="11">
        <v>1</v>
      </c>
      <c r="F29">
        <f t="shared" si="0"/>
        <v>236</v>
      </c>
      <c r="G29" s="8" t="str">
        <f t="shared" si="1"/>
        <v>Anchorage</v>
      </c>
      <c r="H29">
        <f t="shared" ca="1" si="2"/>
        <v>1337</v>
      </c>
      <c r="J29" t="s">
        <v>49</v>
      </c>
    </row>
    <row r="30" spans="1:34" x14ac:dyDescent="0.25">
      <c r="C30">
        <f>IF(D30&lt;&gt;ROUND(return_after+1,0),INDEX(distances,E29,E30),INDEX(distances,3,E30)+INDEX(distances,E29,3))</f>
        <v>2782.1327291100001</v>
      </c>
      <c r="D30">
        <v>6</v>
      </c>
      <c r="E30" s="11">
        <v>9</v>
      </c>
      <c r="F30">
        <f t="shared" si="0"/>
        <v>335</v>
      </c>
      <c r="G30" s="8" t="str">
        <f t="shared" si="1"/>
        <v>Honolulu</v>
      </c>
      <c r="H30">
        <f t="shared" ca="1" si="2"/>
        <v>1101</v>
      </c>
      <c r="J30">
        <f>IF(E25=3,0,40000)</f>
        <v>0</v>
      </c>
    </row>
    <row r="31" spans="1:34" x14ac:dyDescent="0.25">
      <c r="C31">
        <f>IF(D31&lt;&gt;ROUND(return_after+1,0),INDEX(distances,E30,E31),INDEX(distances,3,E31)+INDEX(distances,E30,3))</f>
        <v>2558.1781932899999</v>
      </c>
      <c r="D31">
        <v>7</v>
      </c>
      <c r="E31" s="11">
        <v>14</v>
      </c>
      <c r="F31">
        <f t="shared" si="0"/>
        <v>431</v>
      </c>
      <c r="G31" s="8" t="str">
        <f t="shared" si="1"/>
        <v>Los Angeles</v>
      </c>
      <c r="H31">
        <f t="shared" ca="1" si="2"/>
        <v>766</v>
      </c>
      <c r="J31" t="s">
        <v>46</v>
      </c>
    </row>
    <row r="32" spans="1:34" x14ac:dyDescent="0.25">
      <c r="C32">
        <f>IF(D32&lt;&gt;ROUND(return_after+1,0),INDEX(distances,E31,E32),INDEX(distances,3,E32)+INDEX(distances,E31,3))</f>
        <v>228.60860461000001</v>
      </c>
      <c r="D32">
        <v>8</v>
      </c>
      <c r="E32" s="11">
        <v>13</v>
      </c>
      <c r="F32">
        <f t="shared" si="0"/>
        <v>335</v>
      </c>
      <c r="G32" s="8" t="str">
        <f t="shared" si="1"/>
        <v>Las Vegas</v>
      </c>
      <c r="H32">
        <f t="shared" ca="1" si="2"/>
        <v>335</v>
      </c>
      <c r="J32">
        <f ca="1">IF(MAX(D22:E22)&gt;=capacity,40000,0)</f>
        <v>0</v>
      </c>
    </row>
    <row r="33" spans="3:10" x14ac:dyDescent="0.25">
      <c r="C33">
        <f>IF(D33&lt;&gt;ROUND(return_after+1,0),INDEX(distances,E32,E33),INDEX(distances,3,E33)+INDEX(distances,E32,3))</f>
        <v>1540.6396848200002</v>
      </c>
      <c r="D33">
        <v>9</v>
      </c>
      <c r="E33" s="11">
        <v>17</v>
      </c>
      <c r="F33">
        <f t="shared" si="0"/>
        <v>418</v>
      </c>
      <c r="G33" s="8" t="str">
        <f t="shared" si="1"/>
        <v>New Orleans</v>
      </c>
      <c r="H33">
        <f t="shared" ca="1" si="2"/>
        <v>3468</v>
      </c>
      <c r="J33" t="s">
        <v>47</v>
      </c>
    </row>
    <row r="34" spans="3:10" x14ac:dyDescent="0.25">
      <c r="C34">
        <f>IF(D34&lt;&gt;ROUND(return_after+1,0),INDEX(distances,E33,E34),INDEX(distances,3,E34)+INDEX(distances,E33,3))</f>
        <v>668.26586937000002</v>
      </c>
      <c r="D34">
        <v>10</v>
      </c>
      <c r="E34" s="11">
        <v>16</v>
      </c>
      <c r="F34">
        <f t="shared" si="0"/>
        <v>234</v>
      </c>
      <c r="G34" s="8" t="str">
        <f t="shared" si="1"/>
        <v>Miami</v>
      </c>
      <c r="H34">
        <f t="shared" ca="1" si="2"/>
        <v>3050</v>
      </c>
      <c r="J34">
        <f>SUM(C25:C42)</f>
        <v>14707.310977229998</v>
      </c>
    </row>
    <row r="35" spans="3:10" x14ac:dyDescent="0.25">
      <c r="C35">
        <f>IF(D35&lt;&gt;ROUND(return_after+1,0),INDEX(distances,E34,E35),INDEX(distances,3,E35)+INDEX(distances,E34,3))</f>
        <v>327.05241214</v>
      </c>
      <c r="D35">
        <v>11</v>
      </c>
      <c r="E35" s="11">
        <v>12</v>
      </c>
      <c r="F35">
        <f t="shared" si="0"/>
        <v>297</v>
      </c>
      <c r="G35" s="8" t="str">
        <f t="shared" si="1"/>
        <v>Jacksonville</v>
      </c>
      <c r="H35">
        <f t="shared" ca="1" si="2"/>
        <v>2816</v>
      </c>
    </row>
    <row r="36" spans="3:10" x14ac:dyDescent="0.25">
      <c r="C36">
        <f>IF(D36&lt;&gt;ROUND(return_after+1,0),INDEX(distances,E35,E36),INDEX(distances,3,E36)+INDEX(distances,E35,3))</f>
        <v>284.97938173</v>
      </c>
      <c r="D36">
        <v>12</v>
      </c>
      <c r="E36" s="11">
        <v>2</v>
      </c>
      <c r="F36">
        <f t="shared" si="0"/>
        <v>325</v>
      </c>
      <c r="G36" s="8" t="str">
        <f t="shared" si="1"/>
        <v>Atlanta</v>
      </c>
      <c r="H36">
        <f t="shared" ca="1" si="2"/>
        <v>2519</v>
      </c>
      <c r="J36" t="s">
        <v>48</v>
      </c>
    </row>
    <row r="37" spans="3:10" x14ac:dyDescent="0.25">
      <c r="C37">
        <f>IF(D37&lt;&gt;ROUND(return_after+1,0),INDEX(distances,E36,E37),INDEX(distances,3,E37)+INDEX(distances,E36,3))</f>
        <v>576.22839684999997</v>
      </c>
      <c r="D37">
        <v>13</v>
      </c>
      <c r="E37" s="11">
        <v>4</v>
      </c>
      <c r="F37">
        <f t="shared" si="0"/>
        <v>345</v>
      </c>
      <c r="G37" s="8" t="str">
        <f t="shared" si="1"/>
        <v>Baltimore</v>
      </c>
      <c r="H37">
        <f t="shared" ca="1" si="2"/>
        <v>2194</v>
      </c>
      <c r="J37">
        <f ca="1">SUM(J30,J32,J34)</f>
        <v>14707.310977229998</v>
      </c>
    </row>
    <row r="38" spans="3:10" x14ac:dyDescent="0.25">
      <c r="C38">
        <f>IF(D38&lt;&gt;ROUND(return_after+1,0),INDEX(distances,E37,E38),INDEX(distances,3,E38)+INDEX(distances,E37,3))</f>
        <v>169.28631523999999</v>
      </c>
      <c r="D38">
        <v>14</v>
      </c>
      <c r="E38" s="11">
        <v>18</v>
      </c>
      <c r="F38">
        <f t="shared" si="0"/>
        <v>251</v>
      </c>
      <c r="G38" s="8" t="str">
        <f t="shared" si="1"/>
        <v>New York</v>
      </c>
      <c r="H38">
        <f t="shared" ca="1" si="2"/>
        <v>1849</v>
      </c>
    </row>
    <row r="39" spans="3:10" x14ac:dyDescent="0.25">
      <c r="C39">
        <f>IF(D39&lt;&gt;ROUND(return_after+1,0),INDEX(distances,E38,E39),INDEX(distances,3,E39)+INDEX(distances,E38,3))</f>
        <v>189.89719131000001</v>
      </c>
      <c r="D39">
        <v>15</v>
      </c>
      <c r="E39" s="11">
        <v>5</v>
      </c>
      <c r="F39">
        <f t="shared" si="0"/>
        <v>443</v>
      </c>
      <c r="G39" s="8" t="str">
        <f t="shared" si="1"/>
        <v>Boston</v>
      </c>
      <c r="H39">
        <f t="shared" ca="1" si="2"/>
        <v>1598</v>
      </c>
    </row>
    <row r="40" spans="3:10" x14ac:dyDescent="0.25">
      <c r="C40">
        <f>IF(D40&lt;&gt;ROUND(return_after+1,0),INDEX(distances,E39,E40),INDEX(distances,3,E40)+INDEX(distances,E39,3))</f>
        <v>849.18424973000003</v>
      </c>
      <c r="D40">
        <v>16</v>
      </c>
      <c r="E40" s="11">
        <v>6</v>
      </c>
      <c r="F40">
        <f t="shared" si="0"/>
        <v>466</v>
      </c>
      <c r="G40" s="8" t="str">
        <f t="shared" si="1"/>
        <v>Chicago</v>
      </c>
      <c r="H40">
        <f t="shared" ca="1" si="2"/>
        <v>1155</v>
      </c>
    </row>
    <row r="41" spans="3:10" x14ac:dyDescent="0.25">
      <c r="C41">
        <f>IF(D41&lt;&gt;ROUND(return_after+1,0),INDEX(distances,E40,E41),INDEX(distances,3,E41)+INDEX(distances,E40,3))</f>
        <v>163.50135123000001</v>
      </c>
      <c r="D41">
        <v>17</v>
      </c>
      <c r="E41" s="11">
        <v>11</v>
      </c>
      <c r="F41">
        <f t="shared" si="0"/>
        <v>285</v>
      </c>
      <c r="G41" s="8" t="str">
        <f t="shared" si="1"/>
        <v>Indianapolis</v>
      </c>
      <c r="H41">
        <f t="shared" ca="1" si="2"/>
        <v>689</v>
      </c>
    </row>
    <row r="42" spans="3:10" x14ac:dyDescent="0.25">
      <c r="C42">
        <f>IF(D42&lt;&gt;ROUND(return_after+1,0),INDEX(distances,E41,E42),INDEX(distances,3,E42)+INDEX(distances,E41,3))</f>
        <v>383.52882233000003</v>
      </c>
      <c r="D42">
        <v>18</v>
      </c>
      <c r="E42" s="11">
        <v>15</v>
      </c>
      <c r="F42">
        <f t="shared" si="0"/>
        <v>404</v>
      </c>
      <c r="G42" s="8" t="str">
        <f t="shared" si="1"/>
        <v>Memphis</v>
      </c>
      <c r="H42">
        <f t="shared" ca="1" si="2"/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7" sqref="D17"/>
    </sheetView>
  </sheetViews>
  <sheetFormatPr defaultRowHeight="15" x14ac:dyDescent="0.25"/>
  <cols>
    <col min="1" max="1" width="13.7109375" bestFit="1" customWidth="1"/>
    <col min="2" max="5" width="10.5703125" bestFit="1" customWidth="1"/>
    <col min="6" max="12" width="11.5703125" bestFit="1" customWidth="1"/>
    <col min="13" max="13" width="13.7109375" bestFit="1" customWidth="1"/>
  </cols>
  <sheetData>
    <row r="1" spans="1:13" x14ac:dyDescent="0.25">
      <c r="A1" s="2">
        <v>0.62137100000000001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x14ac:dyDescent="0.25">
      <c r="A2" s="5"/>
      <c r="B2" s="6" t="s">
        <v>1</v>
      </c>
      <c r="C2" s="6" t="s">
        <v>2</v>
      </c>
      <c r="D2" s="6" t="s">
        <v>3</v>
      </c>
      <c r="E2" s="6" t="s">
        <v>6</v>
      </c>
      <c r="F2" s="6" t="s">
        <v>9</v>
      </c>
      <c r="G2" s="6" t="s">
        <v>11</v>
      </c>
      <c r="H2" s="6" t="s">
        <v>14</v>
      </c>
      <c r="I2" s="6" t="s">
        <v>15</v>
      </c>
      <c r="J2" s="6" t="s">
        <v>16</v>
      </c>
      <c r="K2" s="6" t="s">
        <v>18</v>
      </c>
      <c r="L2" s="6" t="s">
        <v>19</v>
      </c>
      <c r="M2" s="7" t="s">
        <v>20</v>
      </c>
    </row>
    <row r="3" spans="1:13" x14ac:dyDescent="0.25">
      <c r="A3" s="5" t="s">
        <v>1</v>
      </c>
      <c r="B3" s="2">
        <v>0</v>
      </c>
      <c r="C3" s="2">
        <v>817.27684887999999</v>
      </c>
      <c r="D3" s="2">
        <v>576.22839684999997</v>
      </c>
      <c r="E3" s="2">
        <v>719.1872228200001</v>
      </c>
      <c r="F3" s="2">
        <v>700.11113311999998</v>
      </c>
      <c r="G3" s="2">
        <v>284.97938173</v>
      </c>
      <c r="H3" s="2">
        <v>336.42890052999996</v>
      </c>
      <c r="I3" s="2">
        <v>605.11593463999998</v>
      </c>
      <c r="J3" s="2">
        <v>423.98007443</v>
      </c>
      <c r="K3" s="2">
        <v>880.76232395</v>
      </c>
      <c r="L3" s="2">
        <v>416.54847727000003</v>
      </c>
      <c r="M3" s="2">
        <v>541.38812487999996</v>
      </c>
    </row>
    <row r="4" spans="1:13" x14ac:dyDescent="0.25">
      <c r="A4" s="8" t="s">
        <v>2</v>
      </c>
      <c r="B4" s="2">
        <v>817.27684887999999</v>
      </c>
      <c r="C4" s="2">
        <v>0</v>
      </c>
      <c r="D4" s="2">
        <v>1345.889586</v>
      </c>
      <c r="E4" s="2">
        <v>182.38481591999999</v>
      </c>
      <c r="F4" s="2">
        <v>146.45714469999999</v>
      </c>
      <c r="G4" s="2">
        <v>958.18515055</v>
      </c>
      <c r="H4" s="2">
        <v>559.52594437000005</v>
      </c>
      <c r="I4" s="2">
        <v>1112.3037996799999</v>
      </c>
      <c r="J4" s="2">
        <v>458.39160041000002</v>
      </c>
      <c r="K4" s="2">
        <v>73.539257849999998</v>
      </c>
      <c r="L4" s="2">
        <v>935.05150821999996</v>
      </c>
      <c r="M4" s="2">
        <v>1314.9266690700001</v>
      </c>
    </row>
    <row r="5" spans="1:13" x14ac:dyDescent="0.25">
      <c r="A5" s="5" t="s">
        <v>3</v>
      </c>
      <c r="B5" s="2">
        <v>576.22839684999997</v>
      </c>
      <c r="C5" s="2">
        <v>1345.889586</v>
      </c>
      <c r="D5" s="2">
        <v>0</v>
      </c>
      <c r="E5" s="2">
        <v>1209.9833208800001</v>
      </c>
      <c r="F5" s="2">
        <v>1249.2477543699999</v>
      </c>
      <c r="G5" s="2">
        <v>681.07853938999995</v>
      </c>
      <c r="H5" s="2">
        <v>791.14819833000001</v>
      </c>
      <c r="I5" s="2">
        <v>955.97928350000007</v>
      </c>
      <c r="J5" s="2">
        <v>998.26358004999997</v>
      </c>
      <c r="K5" s="2">
        <v>1415.6633355900001</v>
      </c>
      <c r="L5" s="2">
        <v>851.72565712000005</v>
      </c>
      <c r="M5" s="2">
        <v>35.517566359999996</v>
      </c>
    </row>
    <row r="6" spans="1:13" x14ac:dyDescent="0.25">
      <c r="A6" s="8" t="s">
        <v>6</v>
      </c>
      <c r="B6" s="2">
        <v>719.1872228200001</v>
      </c>
      <c r="C6" s="2">
        <v>182.38481591999999</v>
      </c>
      <c r="D6" s="2">
        <v>1209.9833208800001</v>
      </c>
      <c r="E6" s="2">
        <v>0</v>
      </c>
      <c r="F6" s="2">
        <v>225.09785846</v>
      </c>
      <c r="G6" s="2">
        <v>906.06455107000011</v>
      </c>
      <c r="H6" s="2">
        <v>419.56212662000002</v>
      </c>
      <c r="I6" s="2">
        <v>1109.1596624199999</v>
      </c>
      <c r="J6" s="2">
        <v>441.81963583999999</v>
      </c>
      <c r="K6" s="2">
        <v>252.61216634000002</v>
      </c>
      <c r="L6" s="2">
        <v>916.26124917999994</v>
      </c>
      <c r="M6" s="2">
        <v>1180.8907306600001</v>
      </c>
    </row>
    <row r="7" spans="1:13" x14ac:dyDescent="0.25">
      <c r="A7" s="5" t="s">
        <v>9</v>
      </c>
      <c r="B7" s="2">
        <v>700.11113311999998</v>
      </c>
      <c r="C7" s="2">
        <v>146.45714469999999</v>
      </c>
      <c r="D7" s="2">
        <v>1249.2477543699999</v>
      </c>
      <c r="E7" s="2">
        <v>225.09785846</v>
      </c>
      <c r="F7" s="2">
        <v>0</v>
      </c>
      <c r="G7" s="2">
        <v>819.65669980999996</v>
      </c>
      <c r="H7" s="2">
        <v>483.71246866000001</v>
      </c>
      <c r="I7" s="2">
        <v>965.88393724000002</v>
      </c>
      <c r="J7" s="2">
        <v>316.88678257999999</v>
      </c>
      <c r="K7" s="2">
        <v>189.37523966999998</v>
      </c>
      <c r="L7" s="2">
        <v>789.91167003999999</v>
      </c>
      <c r="M7" s="2">
        <v>1216.8929664</v>
      </c>
    </row>
    <row r="8" spans="1:13" x14ac:dyDescent="0.25">
      <c r="A8" s="5" t="s">
        <v>11</v>
      </c>
      <c r="B8" s="2">
        <v>284.97938173</v>
      </c>
      <c r="C8" s="2">
        <v>958.18515055</v>
      </c>
      <c r="D8" s="2">
        <v>681.07853938999995</v>
      </c>
      <c r="E8" s="2">
        <v>906.06455107000011</v>
      </c>
      <c r="F8" s="2">
        <v>819.65669980999996</v>
      </c>
      <c r="G8" s="2">
        <v>0</v>
      </c>
      <c r="H8" s="2">
        <v>589.72457497000005</v>
      </c>
      <c r="I8" s="2">
        <v>327.05241214</v>
      </c>
      <c r="J8" s="2">
        <v>503.24215919</v>
      </c>
      <c r="K8" s="2">
        <v>1009.0257257699999</v>
      </c>
      <c r="L8" s="2">
        <v>171.61645648999999</v>
      </c>
      <c r="M8" s="2">
        <v>646.61730373000012</v>
      </c>
    </row>
    <row r="9" spans="1:13" x14ac:dyDescent="0.25">
      <c r="A9" s="8" t="s">
        <v>14</v>
      </c>
      <c r="B9" s="2">
        <v>336.42890052999996</v>
      </c>
      <c r="C9" s="2">
        <v>559.52594437000005</v>
      </c>
      <c r="D9" s="2">
        <v>791.14819833000001</v>
      </c>
      <c r="E9" s="2">
        <v>419.56212662000002</v>
      </c>
      <c r="F9" s="2">
        <v>483.71246866000001</v>
      </c>
      <c r="G9" s="2">
        <v>589.72457497000005</v>
      </c>
      <c r="H9" s="2">
        <v>0</v>
      </c>
      <c r="I9" s="2">
        <v>872.47944851999989</v>
      </c>
      <c r="J9" s="2">
        <v>358.68019604</v>
      </c>
      <c r="K9" s="2">
        <v>631.37507310000001</v>
      </c>
      <c r="L9" s="2">
        <v>667.89304676999996</v>
      </c>
      <c r="M9" s="2">
        <v>761.63307583000005</v>
      </c>
    </row>
    <row r="10" spans="1:13" x14ac:dyDescent="0.25">
      <c r="A10" s="5" t="s">
        <v>15</v>
      </c>
      <c r="B10" s="2">
        <v>605.11593463999998</v>
      </c>
      <c r="C10" s="2">
        <v>1112.3037996799999</v>
      </c>
      <c r="D10" s="2">
        <v>955.97928350000007</v>
      </c>
      <c r="E10" s="2">
        <v>1109.1596624199999</v>
      </c>
      <c r="F10" s="2">
        <v>965.88393724000002</v>
      </c>
      <c r="G10" s="2">
        <v>327.05241214</v>
      </c>
      <c r="H10" s="2">
        <v>872.47944851999989</v>
      </c>
      <c r="I10" s="2">
        <v>0</v>
      </c>
      <c r="J10" s="2">
        <v>668.26586937000002</v>
      </c>
      <c r="K10" s="2">
        <v>1146.3549304800001</v>
      </c>
      <c r="L10" s="2">
        <v>204.86601869999998</v>
      </c>
      <c r="M10" s="2">
        <v>924.27693508000004</v>
      </c>
    </row>
    <row r="11" spans="1:13" x14ac:dyDescent="0.25">
      <c r="A11" s="8" t="s">
        <v>16</v>
      </c>
      <c r="B11" s="2">
        <v>423.98007443</v>
      </c>
      <c r="C11" s="2">
        <v>458.39160041000002</v>
      </c>
      <c r="D11" s="2">
        <v>998.26358004999997</v>
      </c>
      <c r="E11" s="2">
        <v>441.81963583999999</v>
      </c>
      <c r="F11" s="2">
        <v>316.88678257999999</v>
      </c>
      <c r="G11" s="2">
        <v>503.24215919</v>
      </c>
      <c r="H11" s="2">
        <v>358.68019604</v>
      </c>
      <c r="I11" s="2">
        <v>668.26586937000002</v>
      </c>
      <c r="J11" s="2">
        <v>0</v>
      </c>
      <c r="K11" s="2">
        <v>506.13774804999997</v>
      </c>
      <c r="L11" s="2">
        <v>480.44405720000003</v>
      </c>
      <c r="M11" s="2">
        <v>963.82719923000013</v>
      </c>
    </row>
    <row r="12" spans="1:13" x14ac:dyDescent="0.25">
      <c r="A12" s="5" t="s">
        <v>18</v>
      </c>
      <c r="B12" s="2">
        <v>880.76232395</v>
      </c>
      <c r="C12" s="2">
        <v>73.539257849999998</v>
      </c>
      <c r="D12" s="2">
        <v>1415.6633355900001</v>
      </c>
      <c r="E12" s="2">
        <v>252.61216634000002</v>
      </c>
      <c r="F12" s="2">
        <v>189.37523966999998</v>
      </c>
      <c r="G12" s="2">
        <v>1009.0257257699999</v>
      </c>
      <c r="H12" s="2">
        <v>631.37507310000001</v>
      </c>
      <c r="I12" s="2">
        <v>1146.3549304800001</v>
      </c>
      <c r="J12" s="2">
        <v>506.13774804999997</v>
      </c>
      <c r="K12" s="2">
        <v>0</v>
      </c>
      <c r="L12" s="2">
        <v>975.76994984999999</v>
      </c>
      <c r="M12" s="2">
        <v>1384.4021605800001</v>
      </c>
    </row>
    <row r="13" spans="1:13" x14ac:dyDescent="0.25">
      <c r="A13" s="8" t="s">
        <v>19</v>
      </c>
      <c r="B13" s="2">
        <v>416.54847727000003</v>
      </c>
      <c r="C13" s="2">
        <v>935.05150821999996</v>
      </c>
      <c r="D13" s="2">
        <v>851.72565712000005</v>
      </c>
      <c r="E13" s="2">
        <v>916.26124917999994</v>
      </c>
      <c r="F13" s="2">
        <v>789.91167003999999</v>
      </c>
      <c r="G13" s="2">
        <v>171.61645648999999</v>
      </c>
      <c r="H13" s="2">
        <v>667.89304676999996</v>
      </c>
      <c r="I13" s="2">
        <v>204.86601869999998</v>
      </c>
      <c r="J13" s="2">
        <v>480.44405720000003</v>
      </c>
      <c r="K13" s="2">
        <v>975.76994984999999</v>
      </c>
      <c r="L13" s="2">
        <v>0</v>
      </c>
      <c r="M13" s="2">
        <v>817.4694738899999</v>
      </c>
    </row>
    <row r="14" spans="1:13" x14ac:dyDescent="0.25">
      <c r="A14" s="1" t="s">
        <v>20</v>
      </c>
      <c r="B14" s="2">
        <v>541.38812487999996</v>
      </c>
      <c r="C14" s="2">
        <v>1314.9266690700001</v>
      </c>
      <c r="D14" s="2">
        <v>35.517566359999996</v>
      </c>
      <c r="E14" s="2">
        <v>1180.8907306600001</v>
      </c>
      <c r="F14" s="2">
        <v>1216.8929664</v>
      </c>
      <c r="G14" s="2">
        <v>646.61730373000012</v>
      </c>
      <c r="H14" s="2">
        <v>761.63307583000005</v>
      </c>
      <c r="I14" s="2">
        <v>924.27693508000004</v>
      </c>
      <c r="J14" s="2">
        <v>963.82719923000013</v>
      </c>
      <c r="K14" s="2">
        <v>1384.4021605800001</v>
      </c>
      <c r="L14" s="2">
        <v>817.4694738899999</v>
      </c>
      <c r="M14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4" workbookViewId="0">
      <selection activeCell="H19" sqref="H19:H29"/>
    </sheetView>
  </sheetViews>
  <sheetFormatPr defaultRowHeight="15" x14ac:dyDescent="0.25"/>
  <cols>
    <col min="1" max="1" width="9.140625" style="15"/>
    <col min="2" max="2" width="13.7109375" style="15" bestFit="1" customWidth="1"/>
    <col min="3" max="5" width="10.5703125" style="15" bestFit="1" customWidth="1"/>
    <col min="6" max="7" width="10.5703125" style="15" customWidth="1"/>
    <col min="8" max="8" width="10.5703125" style="15" bestFit="1" customWidth="1"/>
    <col min="9" max="15" width="11.5703125" style="15" bestFit="1" customWidth="1"/>
    <col min="16" max="16" width="13.7109375" style="15" bestFit="1" customWidth="1"/>
    <col min="17" max="16384" width="9.140625" style="15"/>
  </cols>
  <sheetData>
    <row r="1" spans="1:16" x14ac:dyDescent="0.25">
      <c r="B1" s="2">
        <v>0.62137100000000001</v>
      </c>
      <c r="C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x14ac:dyDescent="0.25">
      <c r="B2" s="16"/>
      <c r="C2" s="17" t="s">
        <v>1</v>
      </c>
      <c r="D2" s="17" t="s">
        <v>2</v>
      </c>
      <c r="E2" s="17" t="s">
        <v>3</v>
      </c>
      <c r="F2" s="17" t="s">
        <v>6</v>
      </c>
      <c r="G2" s="17" t="s">
        <v>9</v>
      </c>
      <c r="H2" s="17" t="s">
        <v>11</v>
      </c>
      <c r="I2" s="17" t="s">
        <v>14</v>
      </c>
      <c r="J2" s="17" t="s">
        <v>15</v>
      </c>
      <c r="K2" s="17" t="s">
        <v>16</v>
      </c>
      <c r="L2" s="17" t="s">
        <v>18</v>
      </c>
      <c r="M2" s="17" t="s">
        <v>19</v>
      </c>
      <c r="N2" s="18" t="s">
        <v>20</v>
      </c>
      <c r="O2" s="17" t="s">
        <v>19</v>
      </c>
      <c r="P2" s="18" t="s">
        <v>20</v>
      </c>
    </row>
    <row r="3" spans="1:16" x14ac:dyDescent="0.25">
      <c r="A3" s="15">
        <v>1</v>
      </c>
      <c r="B3" s="16" t="s">
        <v>1</v>
      </c>
      <c r="C3" s="19">
        <v>0</v>
      </c>
      <c r="D3" s="19">
        <v>1.0215960610999999</v>
      </c>
      <c r="E3" s="19">
        <v>0.72028549606249992</v>
      </c>
      <c r="F3" s="19">
        <v>0.89898402852500015</v>
      </c>
      <c r="G3" s="19">
        <v>0.87513891639999997</v>
      </c>
      <c r="H3" s="19">
        <v>0.35622422716250002</v>
      </c>
      <c r="I3" s="19">
        <v>0.42053612566249998</v>
      </c>
      <c r="J3" s="19">
        <v>0.75639491829999994</v>
      </c>
      <c r="K3" s="19">
        <v>0.52997509303750001</v>
      </c>
      <c r="L3" s="19">
        <v>1.1009529049375</v>
      </c>
      <c r="M3" s="19">
        <v>0.52068559658750002</v>
      </c>
      <c r="N3" s="19">
        <v>0.6767351560999999</v>
      </c>
      <c r="O3" s="19">
        <v>0.52068559658750002</v>
      </c>
      <c r="P3" s="19">
        <v>0.6767351560999999</v>
      </c>
    </row>
    <row r="4" spans="1:16" x14ac:dyDescent="0.25">
      <c r="A4" s="15">
        <v>2</v>
      </c>
      <c r="B4" s="20" t="s">
        <v>2</v>
      </c>
      <c r="C4" s="19">
        <v>1.0215960610999999</v>
      </c>
      <c r="D4" s="19">
        <v>0</v>
      </c>
      <c r="E4" s="19">
        <v>1.6823619825</v>
      </c>
      <c r="F4" s="19">
        <v>0.2279810199</v>
      </c>
      <c r="G4" s="19">
        <v>0.183071430875</v>
      </c>
      <c r="H4" s="19">
        <v>1.1977314381874999</v>
      </c>
      <c r="I4" s="19">
        <v>0.69940743046250009</v>
      </c>
      <c r="J4" s="19">
        <v>1.3903797495999999</v>
      </c>
      <c r="K4" s="19">
        <v>0.57298950051250008</v>
      </c>
      <c r="L4" s="19">
        <v>9.1924072312499994E-2</v>
      </c>
      <c r="M4" s="19">
        <v>1.1688143852749999</v>
      </c>
      <c r="N4" s="19">
        <v>1.6436583363375001</v>
      </c>
      <c r="O4" s="19">
        <v>1.1688143852749999</v>
      </c>
      <c r="P4" s="19">
        <v>1.6436583363375001</v>
      </c>
    </row>
    <row r="5" spans="1:16" x14ac:dyDescent="0.25">
      <c r="A5" s="15">
        <v>3</v>
      </c>
      <c r="B5" s="16" t="s">
        <v>3</v>
      </c>
      <c r="C5" s="19">
        <v>0.72028549606249992</v>
      </c>
      <c r="D5" s="19">
        <v>1.6823619825</v>
      </c>
      <c r="E5" s="19">
        <v>0</v>
      </c>
      <c r="F5" s="19">
        <v>1.5124791511</v>
      </c>
      <c r="G5" s="19">
        <v>1.5615596929625</v>
      </c>
      <c r="H5" s="19">
        <v>0.85134817423749998</v>
      </c>
      <c r="I5" s="19">
        <v>0.98893524791249998</v>
      </c>
      <c r="J5" s="19">
        <v>1.1949741043750002</v>
      </c>
      <c r="K5" s="19">
        <v>1.2478294750624999</v>
      </c>
      <c r="L5" s="19">
        <v>1.7695791694875</v>
      </c>
      <c r="M5" s="19">
        <v>1.0646570714000001</v>
      </c>
      <c r="N5" s="19">
        <v>4.4396957949999996E-2</v>
      </c>
      <c r="O5" s="19">
        <v>1.0646570714000001</v>
      </c>
      <c r="P5" s="19">
        <v>4.4396957949999996E-2</v>
      </c>
    </row>
    <row r="6" spans="1:16" x14ac:dyDescent="0.25">
      <c r="A6" s="15">
        <v>4</v>
      </c>
      <c r="B6" s="20" t="s">
        <v>6</v>
      </c>
      <c r="C6" s="19">
        <v>0.89898402852500015</v>
      </c>
      <c r="D6" s="19">
        <v>0.2279810199</v>
      </c>
      <c r="E6" s="19">
        <v>1.5124791511</v>
      </c>
      <c r="F6" s="19">
        <v>0</v>
      </c>
      <c r="G6" s="19">
        <v>0.28137232307499999</v>
      </c>
      <c r="H6" s="19">
        <v>1.1325806888375001</v>
      </c>
      <c r="I6" s="19">
        <v>0.52445265827499998</v>
      </c>
      <c r="J6" s="19">
        <v>1.3864495780249999</v>
      </c>
      <c r="K6" s="19">
        <v>0.55227454479999993</v>
      </c>
      <c r="L6" s="19">
        <v>0.31576520792500001</v>
      </c>
      <c r="M6" s="19">
        <v>1.1453265614749999</v>
      </c>
      <c r="N6" s="19">
        <v>1.4761134133250002</v>
      </c>
      <c r="O6" s="19">
        <v>1.1453265614749999</v>
      </c>
      <c r="P6" s="19">
        <v>1.4761134133250002</v>
      </c>
    </row>
    <row r="7" spans="1:16" x14ac:dyDescent="0.25">
      <c r="A7" s="15">
        <v>5</v>
      </c>
      <c r="B7" s="16" t="s">
        <v>9</v>
      </c>
      <c r="C7" s="19">
        <v>0.87513891639999997</v>
      </c>
      <c r="D7" s="19">
        <v>0.183071430875</v>
      </c>
      <c r="E7" s="19">
        <v>1.5615596929625</v>
      </c>
      <c r="F7" s="19">
        <v>0.28137232307499999</v>
      </c>
      <c r="G7" s="19">
        <v>0</v>
      </c>
      <c r="H7" s="19">
        <v>1.0245708747625</v>
      </c>
      <c r="I7" s="19">
        <v>0.60464058582500002</v>
      </c>
      <c r="J7" s="19">
        <v>1.2073549215500001</v>
      </c>
      <c r="K7" s="19">
        <v>0.396108478225</v>
      </c>
      <c r="L7" s="19">
        <v>0.23671904958749998</v>
      </c>
      <c r="M7" s="19">
        <v>0.98738958754999995</v>
      </c>
      <c r="N7" s="19">
        <v>1.521116208</v>
      </c>
      <c r="O7" s="19">
        <v>0.98738958754999995</v>
      </c>
      <c r="P7" s="19">
        <v>1.521116208</v>
      </c>
    </row>
    <row r="8" spans="1:16" x14ac:dyDescent="0.25">
      <c r="A8" s="15">
        <v>6</v>
      </c>
      <c r="B8" s="16" t="s">
        <v>11</v>
      </c>
      <c r="C8" s="19">
        <v>0.35622422716250002</v>
      </c>
      <c r="D8" s="19">
        <v>1.1977314381874999</v>
      </c>
      <c r="E8" s="19">
        <v>0.85134817423749998</v>
      </c>
      <c r="F8" s="19">
        <v>1.1325806888375001</v>
      </c>
      <c r="G8" s="19">
        <v>1.0245708747625</v>
      </c>
      <c r="H8" s="19">
        <v>0</v>
      </c>
      <c r="I8" s="19">
        <v>0.73715571871250007</v>
      </c>
      <c r="J8" s="19">
        <v>0.40881551517499998</v>
      </c>
      <c r="K8" s="19">
        <v>0.62905269898750005</v>
      </c>
      <c r="L8" s="19">
        <v>1.2612821572124999</v>
      </c>
      <c r="M8" s="19">
        <v>0.21452057061249999</v>
      </c>
      <c r="N8" s="19">
        <v>0.8082716296625001</v>
      </c>
      <c r="O8" s="19">
        <v>0.21452057061249999</v>
      </c>
      <c r="P8" s="19">
        <v>0.8082716296625001</v>
      </c>
    </row>
    <row r="9" spans="1:16" x14ac:dyDescent="0.25">
      <c r="A9" s="15">
        <v>7</v>
      </c>
      <c r="B9" s="20" t="s">
        <v>14</v>
      </c>
      <c r="C9" s="19">
        <v>0.42053612566249998</v>
      </c>
      <c r="D9" s="19">
        <v>0.69940743046250009</v>
      </c>
      <c r="E9" s="19">
        <v>0.98893524791249998</v>
      </c>
      <c r="F9" s="19">
        <v>0.52445265827499998</v>
      </c>
      <c r="G9" s="19">
        <v>0.60464058582500002</v>
      </c>
      <c r="H9" s="19">
        <v>0.73715571871250007</v>
      </c>
      <c r="I9" s="19">
        <v>0</v>
      </c>
      <c r="J9" s="19">
        <v>1.0905993106499998</v>
      </c>
      <c r="K9" s="19">
        <v>0.44835024504999998</v>
      </c>
      <c r="L9" s="19">
        <v>0.78921884137499998</v>
      </c>
      <c r="M9" s="19">
        <v>0.83486630846249998</v>
      </c>
      <c r="N9" s="19">
        <v>0.95204134478750002</v>
      </c>
      <c r="O9" s="19">
        <v>0.83486630846249998</v>
      </c>
      <c r="P9" s="19">
        <v>0.95204134478750002</v>
      </c>
    </row>
    <row r="10" spans="1:16" x14ac:dyDescent="0.25">
      <c r="A10" s="15">
        <v>8</v>
      </c>
      <c r="B10" s="16" t="s">
        <v>15</v>
      </c>
      <c r="C10" s="19">
        <v>0.75639491829999994</v>
      </c>
      <c r="D10" s="19">
        <v>1.3903797495999999</v>
      </c>
      <c r="E10" s="19">
        <v>1.1949741043750002</v>
      </c>
      <c r="F10" s="19">
        <v>1.3864495780249999</v>
      </c>
      <c r="G10" s="19">
        <v>1.2073549215500001</v>
      </c>
      <c r="H10" s="19">
        <v>0.40881551517499998</v>
      </c>
      <c r="I10" s="19">
        <v>1.0905993106499998</v>
      </c>
      <c r="J10" s="19">
        <v>0</v>
      </c>
      <c r="K10" s="19">
        <v>0.83533233671250007</v>
      </c>
      <c r="L10" s="19">
        <v>1.4329436631000001</v>
      </c>
      <c r="M10" s="19">
        <v>0.25608252337499998</v>
      </c>
      <c r="N10" s="19">
        <v>1.15534616885</v>
      </c>
      <c r="O10" s="19">
        <v>0.25608252337499998</v>
      </c>
      <c r="P10" s="19">
        <v>1.15534616885</v>
      </c>
    </row>
    <row r="11" spans="1:16" x14ac:dyDescent="0.25">
      <c r="A11" s="15">
        <v>9</v>
      </c>
      <c r="B11" s="20" t="s">
        <v>16</v>
      </c>
      <c r="C11" s="19">
        <v>0.52997509303750001</v>
      </c>
      <c r="D11" s="19">
        <v>0.57298950051250008</v>
      </c>
      <c r="E11" s="19">
        <v>1.2478294750624999</v>
      </c>
      <c r="F11" s="19">
        <v>0.55227454479999993</v>
      </c>
      <c r="G11" s="19">
        <v>0.396108478225</v>
      </c>
      <c r="H11" s="19">
        <v>0.62905269898750005</v>
      </c>
      <c r="I11" s="19">
        <v>0.44835024504999998</v>
      </c>
      <c r="J11" s="19">
        <v>0.83533233671250007</v>
      </c>
      <c r="K11" s="19">
        <v>0</v>
      </c>
      <c r="L11" s="19">
        <v>0.6326721850625</v>
      </c>
      <c r="M11" s="19">
        <v>0.60055507150000009</v>
      </c>
      <c r="N11" s="19">
        <v>1.2047839990375002</v>
      </c>
      <c r="O11" s="19">
        <v>0.60055507150000009</v>
      </c>
      <c r="P11" s="19">
        <v>1.2047839990375002</v>
      </c>
    </row>
    <row r="12" spans="1:16" x14ac:dyDescent="0.25">
      <c r="A12" s="15">
        <v>10</v>
      </c>
      <c r="B12" s="16" t="s">
        <v>18</v>
      </c>
      <c r="C12" s="19">
        <v>1.1009529049375</v>
      </c>
      <c r="D12" s="19">
        <v>9.1924072312499994E-2</v>
      </c>
      <c r="E12" s="19">
        <v>1.7695791694875</v>
      </c>
      <c r="F12" s="19">
        <v>0.31576520792500001</v>
      </c>
      <c r="G12" s="19">
        <v>0.23671904958749998</v>
      </c>
      <c r="H12" s="19">
        <v>1.2612821572124999</v>
      </c>
      <c r="I12" s="19">
        <v>0.78921884137499998</v>
      </c>
      <c r="J12" s="19">
        <v>1.4329436631000001</v>
      </c>
      <c r="K12" s="19">
        <v>0.6326721850625</v>
      </c>
      <c r="L12" s="19">
        <v>0</v>
      </c>
      <c r="M12" s="19">
        <v>1.2197124373124999</v>
      </c>
      <c r="N12" s="19">
        <v>1.7305027007250002</v>
      </c>
      <c r="O12" s="19">
        <v>1.2197124373124999</v>
      </c>
      <c r="P12" s="19">
        <v>1.7305027007250002</v>
      </c>
    </row>
    <row r="13" spans="1:16" x14ac:dyDescent="0.25">
      <c r="A13" s="15">
        <v>11</v>
      </c>
      <c r="B13" s="20" t="s">
        <v>19</v>
      </c>
      <c r="C13" s="19">
        <v>0.52068559658750002</v>
      </c>
      <c r="D13" s="19">
        <v>1.1688143852749999</v>
      </c>
      <c r="E13" s="19">
        <v>1.0646570714000001</v>
      </c>
      <c r="F13" s="19">
        <v>1.1453265614749999</v>
      </c>
      <c r="G13" s="19">
        <v>0.98738958754999995</v>
      </c>
      <c r="H13" s="19">
        <v>0.21452057061249999</v>
      </c>
      <c r="I13" s="19">
        <v>0.83486630846249998</v>
      </c>
      <c r="J13" s="19">
        <v>0.25608252337499998</v>
      </c>
      <c r="K13" s="19">
        <v>0.60055507150000009</v>
      </c>
      <c r="L13" s="19">
        <v>1.2197124373124999</v>
      </c>
      <c r="M13" s="19">
        <v>0</v>
      </c>
      <c r="N13" s="19">
        <v>1.0218368423624999</v>
      </c>
      <c r="O13" s="19">
        <v>0</v>
      </c>
      <c r="P13" s="19">
        <v>1.0218368423624999</v>
      </c>
    </row>
    <row r="14" spans="1:16" x14ac:dyDescent="0.25">
      <c r="A14" s="15">
        <v>12</v>
      </c>
      <c r="B14" s="21" t="s">
        <v>20</v>
      </c>
      <c r="C14" s="19">
        <v>0.6767351560999999</v>
      </c>
      <c r="D14" s="19">
        <v>1.6436583363375001</v>
      </c>
      <c r="E14" s="19">
        <v>4.4396957949999996E-2</v>
      </c>
      <c r="F14" s="19">
        <v>1.4761134133250002</v>
      </c>
      <c r="G14" s="19">
        <v>1.521116208</v>
      </c>
      <c r="H14" s="19">
        <v>0.8082716296625001</v>
      </c>
      <c r="I14" s="19">
        <v>0.95204134478750002</v>
      </c>
      <c r="J14" s="19">
        <v>1.15534616885</v>
      </c>
      <c r="K14" s="19">
        <v>1.2047839990375002</v>
      </c>
      <c r="L14" s="19">
        <v>1.7305027007250002</v>
      </c>
      <c r="M14" s="19">
        <v>1.0218368423624999</v>
      </c>
      <c r="N14" s="19">
        <v>0</v>
      </c>
      <c r="O14" s="19">
        <v>1.0218368423624999</v>
      </c>
      <c r="P14" s="19">
        <v>0</v>
      </c>
    </row>
    <row r="16" spans="1:16" x14ac:dyDescent="0.25">
      <c r="L16" s="15" t="s">
        <v>52</v>
      </c>
    </row>
    <row r="17" spans="3:14" x14ac:dyDescent="0.25">
      <c r="D17" s="15" t="s">
        <v>29</v>
      </c>
      <c r="E17" s="15" t="s">
        <v>23</v>
      </c>
      <c r="F17" s="15" t="s">
        <v>24</v>
      </c>
      <c r="G17" s="15" t="s">
        <v>25</v>
      </c>
      <c r="I17" s="15" t="s">
        <v>21</v>
      </c>
      <c r="J17" s="15" t="s">
        <v>22</v>
      </c>
    </row>
    <row r="18" spans="3:14" x14ac:dyDescent="0.25">
      <c r="C18" s="15">
        <v>800</v>
      </c>
      <c r="D18" s="15">
        <f>IF(AND(G18&gt;=I18,G18&lt;=J18),0,20)</f>
        <v>0</v>
      </c>
      <c r="E18" s="22">
        <v>1</v>
      </c>
      <c r="F18" s="15">
        <f>INDEX(times,E29,E18)</f>
        <v>0.6767351560999999</v>
      </c>
      <c r="G18" s="15">
        <v>0</v>
      </c>
      <c r="H18" s="15" t="s">
        <v>1</v>
      </c>
      <c r="I18" s="15">
        <v>0</v>
      </c>
      <c r="J18" s="15">
        <f>I18+5</f>
        <v>5</v>
      </c>
      <c r="L18" s="15" t="s">
        <v>26</v>
      </c>
      <c r="M18" s="15" t="s">
        <v>27</v>
      </c>
      <c r="N18" s="15" t="s">
        <v>28</v>
      </c>
    </row>
    <row r="19" spans="3:14" x14ac:dyDescent="0.25">
      <c r="D19" s="15">
        <f t="shared" ref="D19:D29" si="0">IF(AND(G19&gt;=I19,G19&lt;=J19),0,20)</f>
        <v>0</v>
      </c>
      <c r="E19" s="22">
        <v>10</v>
      </c>
      <c r="F19" s="15">
        <f t="shared" ref="F19:F29" si="1">INDEX(times,E18,E19)</f>
        <v>1.1009529049375</v>
      </c>
      <c r="G19" s="15">
        <f>G18+F19</f>
        <v>1.1009529049375</v>
      </c>
      <c r="H19" s="15" t="str">
        <f>VLOOKUP(E19,$A$3:$B$14,2)</f>
        <v>San Antonio</v>
      </c>
      <c r="I19" s="15">
        <v>1</v>
      </c>
      <c r="J19" s="15">
        <f t="shared" ref="J19:J29" si="2">I19+5</f>
        <v>6</v>
      </c>
      <c r="L19" s="15">
        <f>SUM(F18:F29)</f>
        <v>6.6562970290249996</v>
      </c>
      <c r="M19" s="15">
        <f>IF(E18=1,0,10000)</f>
        <v>0</v>
      </c>
      <c r="N19" s="15">
        <f>SUM(D18:D29)</f>
        <v>0</v>
      </c>
    </row>
    <row r="20" spans="3:14" x14ac:dyDescent="0.25">
      <c r="D20" s="15">
        <f t="shared" si="0"/>
        <v>0</v>
      </c>
      <c r="E20" s="22">
        <v>11</v>
      </c>
      <c r="F20" s="15">
        <f t="shared" si="1"/>
        <v>1.2197124373124999</v>
      </c>
      <c r="G20" s="15">
        <f t="shared" ref="G20:G29" si="3">G19+F20</f>
        <v>2.3206653422499999</v>
      </c>
      <c r="H20" s="15" t="str">
        <f t="shared" ref="H20:H29" si="4">VLOOKUP(E20,$A$3:$B$14,2)</f>
        <v>Tampa</v>
      </c>
      <c r="I20" s="15">
        <v>2</v>
      </c>
      <c r="J20" s="15">
        <f t="shared" si="2"/>
        <v>7</v>
      </c>
    </row>
    <row r="21" spans="3:14" x14ac:dyDescent="0.25">
      <c r="D21" s="15">
        <f t="shared" si="0"/>
        <v>0</v>
      </c>
      <c r="E21" s="22">
        <v>8</v>
      </c>
      <c r="F21" s="15">
        <f t="shared" si="1"/>
        <v>0.25608252337499998</v>
      </c>
      <c r="G21" s="15">
        <f t="shared" si="3"/>
        <v>2.5767478656249998</v>
      </c>
      <c r="H21" s="15" t="str">
        <f t="shared" si="4"/>
        <v>Miami</v>
      </c>
      <c r="I21" s="15">
        <v>2</v>
      </c>
      <c r="J21" s="15">
        <f t="shared" si="2"/>
        <v>7</v>
      </c>
      <c r="M21" s="15" t="s">
        <v>30</v>
      </c>
    </row>
    <row r="22" spans="3:14" x14ac:dyDescent="0.25">
      <c r="D22" s="15">
        <f t="shared" si="0"/>
        <v>0</v>
      </c>
      <c r="E22" s="22">
        <v>6</v>
      </c>
      <c r="F22" s="15">
        <f t="shared" si="1"/>
        <v>0.40881551517499998</v>
      </c>
      <c r="G22" s="15">
        <f t="shared" si="3"/>
        <v>2.9855633807999999</v>
      </c>
      <c r="H22" s="15" t="str">
        <f t="shared" si="4"/>
        <v>Jacksonville</v>
      </c>
      <c r="I22" s="15">
        <v>1</v>
      </c>
      <c r="J22" s="15">
        <f t="shared" si="2"/>
        <v>6</v>
      </c>
      <c r="M22" s="15">
        <f>SUM(L19:N19)</f>
        <v>6.6562970290249996</v>
      </c>
    </row>
    <row r="23" spans="3:14" x14ac:dyDescent="0.25">
      <c r="D23" s="15">
        <f t="shared" si="0"/>
        <v>0</v>
      </c>
      <c r="E23" s="22">
        <v>9</v>
      </c>
      <c r="F23" s="15">
        <f t="shared" si="1"/>
        <v>0.62905269898750005</v>
      </c>
      <c r="G23" s="15">
        <f t="shared" si="3"/>
        <v>3.6146160797875</v>
      </c>
      <c r="H23" s="15" t="str">
        <f t="shared" si="4"/>
        <v>New Orleans</v>
      </c>
      <c r="I23" s="15">
        <v>2</v>
      </c>
      <c r="J23" s="15">
        <f t="shared" si="2"/>
        <v>7</v>
      </c>
    </row>
    <row r="24" spans="3:14" x14ac:dyDescent="0.25">
      <c r="D24" s="15">
        <f t="shared" si="0"/>
        <v>0</v>
      </c>
      <c r="E24" s="22">
        <v>5</v>
      </c>
      <c r="F24" s="15">
        <f t="shared" si="1"/>
        <v>0.396108478225</v>
      </c>
      <c r="G24" s="15">
        <f t="shared" si="3"/>
        <v>4.0107245580124999</v>
      </c>
      <c r="H24" s="15" t="str">
        <f t="shared" si="4"/>
        <v>Houston</v>
      </c>
      <c r="I24" s="15">
        <v>3</v>
      </c>
      <c r="J24" s="15">
        <f t="shared" si="2"/>
        <v>8</v>
      </c>
    </row>
    <row r="25" spans="3:14" x14ac:dyDescent="0.25">
      <c r="D25" s="15">
        <f t="shared" si="0"/>
        <v>0</v>
      </c>
      <c r="E25" s="22">
        <v>2</v>
      </c>
      <c r="F25" s="15">
        <f t="shared" si="1"/>
        <v>0.183071430875</v>
      </c>
      <c r="G25" s="15">
        <f t="shared" si="3"/>
        <v>4.1937959888874996</v>
      </c>
      <c r="H25" s="15" t="str">
        <f t="shared" si="4"/>
        <v>Austin</v>
      </c>
      <c r="I25" s="15">
        <v>1</v>
      </c>
      <c r="J25" s="15">
        <f t="shared" si="2"/>
        <v>6</v>
      </c>
    </row>
    <row r="26" spans="3:14" x14ac:dyDescent="0.25">
      <c r="D26" s="15">
        <f t="shared" si="0"/>
        <v>0</v>
      </c>
      <c r="E26" s="22">
        <v>4</v>
      </c>
      <c r="F26" s="15">
        <f t="shared" si="1"/>
        <v>0.2279810199</v>
      </c>
      <c r="G26" s="15">
        <f t="shared" si="3"/>
        <v>4.4217770087874992</v>
      </c>
      <c r="H26" s="15" t="str">
        <f t="shared" si="4"/>
        <v>Dallas</v>
      </c>
      <c r="I26" s="15">
        <v>2</v>
      </c>
      <c r="J26" s="15">
        <f t="shared" si="2"/>
        <v>7</v>
      </c>
    </row>
    <row r="27" spans="3:14" x14ac:dyDescent="0.25">
      <c r="D27" s="15">
        <f t="shared" si="0"/>
        <v>0</v>
      </c>
      <c r="E27" s="22">
        <v>7</v>
      </c>
      <c r="F27" s="15">
        <f t="shared" si="1"/>
        <v>0.52445265827499998</v>
      </c>
      <c r="G27" s="15">
        <f t="shared" si="3"/>
        <v>4.9462296670624992</v>
      </c>
      <c r="H27" s="15" t="str">
        <f t="shared" si="4"/>
        <v>Memphis</v>
      </c>
      <c r="I27" s="15">
        <v>3</v>
      </c>
      <c r="J27" s="15">
        <f t="shared" si="2"/>
        <v>8</v>
      </c>
    </row>
    <row r="28" spans="3:14" x14ac:dyDescent="0.25">
      <c r="D28" s="15">
        <f t="shared" si="0"/>
        <v>0</v>
      </c>
      <c r="E28" s="22">
        <v>3</v>
      </c>
      <c r="F28" s="15">
        <f t="shared" si="1"/>
        <v>0.98893524791249998</v>
      </c>
      <c r="G28" s="15">
        <f t="shared" si="3"/>
        <v>5.9351649149749992</v>
      </c>
      <c r="H28" s="15" t="str">
        <f t="shared" si="4"/>
        <v>Baltimore</v>
      </c>
      <c r="I28" s="15">
        <v>4</v>
      </c>
      <c r="J28" s="15">
        <f t="shared" si="2"/>
        <v>9</v>
      </c>
    </row>
    <row r="29" spans="3:14" x14ac:dyDescent="0.25">
      <c r="D29" s="15">
        <f t="shared" si="0"/>
        <v>0</v>
      </c>
      <c r="E29" s="22">
        <v>12</v>
      </c>
      <c r="F29" s="15">
        <f t="shared" si="1"/>
        <v>4.4396957949999996E-2</v>
      </c>
      <c r="G29" s="15">
        <f t="shared" si="3"/>
        <v>5.9795618729249993</v>
      </c>
      <c r="H29" s="15" t="str">
        <f t="shared" si="4"/>
        <v>Washington DC</v>
      </c>
      <c r="I29" s="15">
        <v>1</v>
      </c>
      <c r="J29" s="15">
        <f t="shared" si="2"/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V 5 O H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V 5 O H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e T h 0 t u 2 f T t O g E A A D o E A A A T A B w A R m 9 y b X V s Y X M v U 2 V j d G l v b j E u b S C i G A A o o B Q A A A A A A A A A A A A A A A A A A A A A A A A A A A B 1 0 0 9 r g 0 A Q h + G 7 4 H c Y z C U B M d m 1 / 0 M u t f R c S K C H U s r G T K J E d 4 N O a k v I d + 9 a 2 0 O h P y / K O z L 6 I L a c S + k s L Y e z m o d B G L S F a X h D o + j e 5 H s S R 1 I w r R r z z h U 9 l K 0 Y m z N l p s q P l R H X 0 L K / n / y W R 5 P z 2 r l 9 R A u q W M K A / L F 0 x 8 b f v 6 B n X i d P Z s f j / i J z V t h K O 4 4 K k c P d d N p 1 X V K b Q 9 6 4 L i n t 1 k 2 P t h T e v P n H C b d J I X U V T S b x s P P B i J n 5 l c P u 0 + z 8 0 p f X n + k o y g p j d 5 6 w + j x w / z I r s 6 4 4 8 Q T b b l 1 T Z 6 4 6 1 r Y f t u P v V f H p F A 1 R R T G J H 5 D w h 5 x j + u 0 a 9 B T 0 C 9 A v Q b 8 C / R r 0 G 9 B v Q V c z N E B i h c g K m R V C K 6 R W i K 2 Q W y G 4 Q n K N 5 B p + a y T X S K 6 R X C O 5 R n K N 5 B r J N Z K n S J 4 i e f p X f p 6 E Q W n / / a n m X 1 B L A Q I t A B Q A A g A I A F e T h 0 u A L f d N p w A A A P g A A A A S A A A A A A A A A A A A A A A A A A A A A A B D b 2 5 m a W c v U G F j a 2 F n Z S 5 4 b W x Q S w E C L Q A U A A I A C A B X k 4 d L D 8 r p q 6 Q A A A D p A A A A E w A A A A A A A A A A A A A A A A D z A A A A W 0 N v b n R l b n R f V H l w Z X N d L n h t b F B L A Q I t A B Q A A g A I A F e T h 0 t u 2 f T t O g E A A D o E A A A T A A A A A A A A A A A A A A A A A O Q B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l A A A A A A A A g S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x M i 0 w N 1 Q w M j o w N D o x N C 4 x O D I 3 M T M w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U d C Z 1 l H Q m d Z R 0 J n W U d C Z 1 l H Q m d Z R 0 J n W U d C Z 1 k 9 I i A v P j x F b n R y e S B U e X B l P S J G a W x s R X J y b 3 J D b 3 V u d C I g V m F s d W U 9 I m w w I i A v P j x F b n R y e S B U e X B l P S J G a W x s Q 2 9 1 b n Q i I F Z h b H V l P S J s M z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F j a y B 0 b y B 0 a G U g V H J h d m V s I E R p c 3 R h b m N l I E N h b G N 1 b G F 0 b 3 I g U 2 h h c m U g b 2 4 g R m F j Z W J v b 2 s v Q 2 h h b m d l Z C B U e X B l L n t D b 2 x 1 b W 4 x L D B 9 J n F 1 b 3 Q 7 L C Z x d W 9 0 O 1 N l Y 3 R p b 2 4 x L 0 J h Y 2 s g d G 8 g d G h l I F R y Y X Z l b C B E a X N 0 Y W 5 j Z S B D Y W x j d W x h d G 9 y I F N o Y X J l I G 9 u I E Z h Y 2 V i b 2 9 r L 0 N o Y W 5 n Z W Q g V H l w Z S 5 7 Q 2 9 s d W 1 u M i w x f S Z x d W 9 0 O y w m c X V v d D t T Z W N 0 a W 9 u M S 9 C Y W N r I H R v I H R o Z S B U c m F 2 Z W w g R G l z d G F u Y 2 U g Q 2 F s Y 3 V s Y X R v c i B T a G F y Z S B v b i B G Y W N l Y m 9 v a y 9 D a G F u Z 2 V k I F R 5 c G U u e 0 N v b H V t b j M s M n 0 m c X V v d D s s J n F 1 b 3 Q 7 U 2 V j d G l v b j E v Q m F j a y B 0 b y B 0 a G U g V H J h d m V s I E R p c 3 R h b m N l I E N h b G N 1 b G F 0 b 3 I g U 2 h h c m U g b 2 4 g R m F j Z W J v b 2 s v Q 2 h h b m d l Z C B U e X B l L n t D b 2 x 1 b W 4 0 L D N 9 J n F 1 b 3 Q 7 L C Z x d W 9 0 O 1 N l Y 3 R p b 2 4 x L 0 J h Y 2 s g d G 8 g d G h l I F R y Y X Z l b C B E a X N 0 Y W 5 j Z S B D Y W x j d W x h d G 9 y I F N o Y X J l I G 9 u I E Z h Y 2 V i b 2 9 r L 0 N o Y W 5 n Z W Q g V H l w Z S 5 7 Q 2 9 s d W 1 u N S w 0 f S Z x d W 9 0 O y w m c X V v d D t T Z W N 0 a W 9 u M S 9 C Y W N r I H R v I H R o Z S B U c m F 2 Z W w g R G l z d G F u Y 2 U g Q 2 F s Y 3 V s Y X R v c i B T a G F y Z S B v b i B G Y W N l Y m 9 v a y 9 D a G F u Z 2 V k I F R 5 c G U u e 0 N v b H V t b j Y s N X 0 m c X V v d D s s J n F 1 b 3 Q 7 U 2 V j d G l v b j E v Q m F j a y B 0 b y B 0 a G U g V H J h d m V s I E R p c 3 R h b m N l I E N h b G N 1 b G F 0 b 3 I g U 2 h h c m U g b 2 4 g R m F j Z W J v b 2 s v Q 2 h h b m d l Z C B U e X B l L n t D b 2 x 1 b W 4 3 L D Z 9 J n F 1 b 3 Q 7 L C Z x d W 9 0 O 1 N l Y 3 R p b 2 4 x L 0 J h Y 2 s g d G 8 g d G h l I F R y Y X Z l b C B E a X N 0 Y W 5 j Z S B D Y W x j d W x h d G 9 y I F N o Y X J l I G 9 u I E Z h Y 2 V i b 2 9 r L 0 N o Y W 5 n Z W Q g V H l w Z S 5 7 Q 2 9 s d W 1 u O C w 3 f S Z x d W 9 0 O y w m c X V v d D t T Z W N 0 a W 9 u M S 9 C Y W N r I H R v I H R o Z S B U c m F 2 Z W w g R G l z d G F u Y 2 U g Q 2 F s Y 3 V s Y X R v c i B T a G F y Z S B v b i B G Y W N l Y m 9 v a y 9 D a G F u Z 2 V k I F R 5 c G U u e 0 N v b H V t b j k s O H 0 m c X V v d D s s J n F 1 b 3 Q 7 U 2 V j d G l v b j E v Q m F j a y B 0 b y B 0 a G U g V H J h d m V s I E R p c 3 R h b m N l I E N h b G N 1 b G F 0 b 3 I g U 2 h h c m U g b 2 4 g R m F j Z W J v b 2 s v Q 2 h h b m d l Z C B U e X B l L n t D b 2 x 1 b W 4 x M C w 5 f S Z x d W 9 0 O y w m c X V v d D t T Z W N 0 a W 9 u M S 9 C Y W N r I H R v I H R o Z S B U c m F 2 Z W w g R G l z d G F u Y 2 U g Q 2 F s Y 3 V s Y X R v c i B T a G F y Z S B v b i B G Y W N l Y m 9 v a y 9 D a G F u Z 2 V k I F R 5 c G U u e 0 N v b H V t b j E x L D E w f S Z x d W 9 0 O y w m c X V v d D t T Z W N 0 a W 9 u M S 9 C Y W N r I H R v I H R o Z S B U c m F 2 Z W w g R G l z d G F u Y 2 U g Q 2 F s Y 3 V s Y X R v c i B T a G F y Z S B v b i B G Y W N l Y m 9 v a y 9 D a G F u Z 2 V k I F R 5 c G U u e 0 N v b H V t b j E y L D E x f S Z x d W 9 0 O y w m c X V v d D t T Z W N 0 a W 9 u M S 9 C Y W N r I H R v I H R o Z S B U c m F 2 Z W w g R G l z d G F u Y 2 U g Q 2 F s Y 3 V s Y X R v c i B T a G F y Z S B v b i B G Y W N l Y m 9 v a y 9 D a G F u Z 2 V k I F R 5 c G U u e 0 N v b H V t b j E z L D E y f S Z x d W 9 0 O y w m c X V v d D t T Z W N 0 a W 9 u M S 9 C Y W N r I H R v I H R o Z S B U c m F 2 Z W w g R G l z d G F u Y 2 U g Q 2 F s Y 3 V s Y X R v c i B T a G F y Z S B v b i B G Y W N l Y m 9 v a y 9 D a G F u Z 2 V k I F R 5 c G U u e 0 N v b H V t b j E 0 L D E z f S Z x d W 9 0 O y w m c X V v d D t T Z W N 0 a W 9 u M S 9 C Y W N r I H R v I H R o Z S B U c m F 2 Z W w g R G l z d G F u Y 2 U g Q 2 F s Y 3 V s Y X R v c i B T a G F y Z S B v b i B G Y W N l Y m 9 v a y 9 D a G F u Z 2 V k I F R 5 c G U u e 0 N v b H V t b j E 1 L D E 0 f S Z x d W 9 0 O y w m c X V v d D t T Z W N 0 a W 9 u M S 9 C Y W N r I H R v I H R o Z S B U c m F 2 Z W w g R G l z d G F u Y 2 U g Q 2 F s Y 3 V s Y X R v c i B T a G F y Z S B v b i B G Y W N l Y m 9 v a y 9 D a G F u Z 2 V k I F R 5 c G U u e 0 N v b H V t b j E 2 L D E 1 f S Z x d W 9 0 O y w m c X V v d D t T Z W N 0 a W 9 u M S 9 C Y W N r I H R v I H R o Z S B U c m F 2 Z W w g R G l z d G F u Y 2 U g Q 2 F s Y 3 V s Y X R v c i B T a G F y Z S B v b i B G Y W N l Y m 9 v a y 9 D a G F u Z 2 V k I F R 5 c G U u e 0 N v b H V t b j E 3 L D E 2 f S Z x d W 9 0 O y w m c X V v d D t T Z W N 0 a W 9 u M S 9 C Y W N r I H R v I H R o Z S B U c m F 2 Z W w g R G l z d G F u Y 2 U g Q 2 F s Y 3 V s Y X R v c i B T a G F y Z S B v b i B G Y W N l Y m 9 v a y 9 D a G F u Z 2 V k I F R 5 c G U u e 0 N v b H V t b j E 4 L D E 3 f S Z x d W 9 0 O y w m c X V v d D t T Z W N 0 a W 9 u M S 9 C Y W N r I H R v I H R o Z S B U c m F 2 Z W w g R G l z d G F u Y 2 U g Q 2 F s Y 3 V s Y X R v c i B T a G F y Z S B v b i B G Y W N l Y m 9 v a y 9 D a G F u Z 2 V k I F R 5 c G U u e 0 N v b H V t b j E 5 L D E 4 f S Z x d W 9 0 O y w m c X V v d D t T Z W N 0 a W 9 u M S 9 C Y W N r I H R v I H R o Z S B U c m F 2 Z W w g R G l z d G F u Y 2 U g Q 2 F s Y 3 V s Y X R v c i B T a G F y Z S B v b i B G Y W N l Y m 9 v a y 9 D a G F u Z 2 V k I F R 5 c G U u e 0 N v b H V t b j I w L D E 5 f S Z x d W 9 0 O y w m c X V v d D t T Z W N 0 a W 9 u M S 9 C Y W N r I H R v I H R o Z S B U c m F 2 Z W w g R G l z d G F u Y 2 U g Q 2 F s Y 3 V s Y X R v c i B T a G F y Z S B v b i B G Y W N l Y m 9 v a y 9 D a G F u Z 2 V k I F R 5 c G U u e 0 N v b H V t b j I x L D I w f S Z x d W 9 0 O y w m c X V v d D t T Z W N 0 a W 9 u M S 9 C Y W N r I H R v I H R o Z S B U c m F 2 Z W w g R G l z d G F u Y 2 U g Q 2 F s Y 3 V s Y X R v c i B T a G F y Z S B v b i B G Y W N l Y m 9 v a y 9 D a G F u Z 2 V k I F R 5 c G U u e 0 N v b H V t b j I y L D I x f S Z x d W 9 0 O y w m c X V v d D t T Z W N 0 a W 9 u M S 9 C Y W N r I H R v I H R o Z S B U c m F 2 Z W w g R G l z d G F u Y 2 U g Q 2 F s Y 3 V s Y X R v c i B T a G F y Z S B v b i B G Y W N l Y m 9 v a y 9 D a G F u Z 2 V k I F R 5 c G U u e 0 N v b H V t b j I z L D I y f S Z x d W 9 0 O y w m c X V v d D t T Z W N 0 a W 9 u M S 9 C Y W N r I H R v I H R o Z S B U c m F 2 Z W w g R G l z d G F u Y 2 U g Q 2 F s Y 3 V s Y X R v c i B T a G F y Z S B v b i B G Y W N l Y m 9 v a y 9 D a G F u Z 2 V k I F R 5 c G U u e 0 N v b H V t b j I 0 L D I z f S Z x d W 9 0 O y w m c X V v d D t T Z W N 0 a W 9 u M S 9 C Y W N r I H R v I H R o Z S B U c m F 2 Z W w g R G l z d G F u Y 2 U g Q 2 F s Y 3 V s Y X R v c i B T a G F y Z S B v b i B G Y W N l Y m 9 v a y 9 D a G F u Z 2 V k I F R 5 c G U u e 0 N v b H V t b j I 1 L D I 0 f S Z x d W 9 0 O y w m c X V v d D t T Z W N 0 a W 9 u M S 9 C Y W N r I H R v I H R o Z S B U c m F 2 Z W w g R G l z d G F u Y 2 U g Q 2 F s Y 3 V s Y X R v c i B T a G F y Z S B v b i B G Y W N l Y m 9 v a y 9 D a G F u Z 2 V k I F R 5 c G U u e 0 N v b H V t b j I 2 L D I 1 f S Z x d W 9 0 O y w m c X V v d D t T Z W N 0 a W 9 u M S 9 C Y W N r I H R v I H R o Z S B U c m F 2 Z W w g R G l z d G F u Y 2 U g Q 2 F s Y 3 V s Y X R v c i B T a G F y Z S B v b i B G Y W N l Y m 9 v a y 9 D a G F u Z 2 V k I F R 5 c G U u e 0 N v b H V t b j I 3 L D I 2 f S Z x d W 9 0 O y w m c X V v d D t T Z W N 0 a W 9 u M S 9 C Y W N r I H R v I H R o Z S B U c m F 2 Z W w g R G l z d G F u Y 2 U g Q 2 F s Y 3 V s Y X R v c i B T a G F y Z S B v b i B G Y W N l Y m 9 v a y 9 D a G F u Z 2 V k I F R 5 c G U u e 0 N v b H V t b j I 4 L D I 3 f S Z x d W 9 0 O y w m c X V v d D t T Z W N 0 a W 9 u M S 9 C Y W N r I H R v I H R o Z S B U c m F 2 Z W w g R G l z d G F u Y 2 U g Q 2 F s Y 3 V s Y X R v c i B T a G F y Z S B v b i B G Y W N l Y m 9 v a y 9 D a G F u Z 2 V k I F R 5 c G U u e 0 N v b H V t b j I 5 L D I 4 f S Z x d W 9 0 O y w m c X V v d D t T Z W N 0 a W 9 u M S 9 C Y W N r I H R v I H R o Z S B U c m F 2 Z W w g R G l z d G F u Y 2 U g Q 2 F s Y 3 V s Y X R v c i B T a G F y Z S B v b i B G Y W N l Y m 9 v a y 9 D a G F u Z 2 V k I F R 5 c G U u e 0 N v b H V t b j M w L D I 5 f S Z x d W 9 0 O y w m c X V v d D t T Z W N 0 a W 9 u M S 9 C Y W N r I H R v I H R o Z S B U c m F 2 Z W w g R G l z d G F u Y 2 U g Q 2 F s Y 3 V s Y X R v c i B T a G F y Z S B v b i B G Y W N l Y m 9 v a y 9 D a G F u Z 2 V k I F R 5 c G U u e 0 N v b H V t b j M x L D M w f S Z x d W 9 0 O y w m c X V v d D t T Z W N 0 a W 9 u M S 9 C Y W N r I H R v I H R o Z S B U c m F 2 Z W w g R G l z d G F u Y 2 U g Q 2 F s Y 3 V s Y X R v c i B T a G F y Z S B v b i B G Y W N l Y m 9 v a y 9 D a G F u Z 2 V k I F R 5 c G U u e 0 N v b H V t b j M y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Q m F j a y B 0 b y B 0 a G U g V H J h d m V s I E R p c 3 R h b m N l I E N h b G N 1 b G F 0 b 3 I g U 2 h h c m U g b 2 4 g R m F j Z W J v b 2 s v Q 2 h h b m d l Z C B U e X B l L n t D b 2 x 1 b W 4 x L D B 9 J n F 1 b 3 Q 7 L C Z x d W 9 0 O 1 N l Y 3 R p b 2 4 x L 0 J h Y 2 s g d G 8 g d G h l I F R y Y X Z l b C B E a X N 0 Y W 5 j Z S B D Y W x j d W x h d G 9 y I F N o Y X J l I G 9 u I E Z h Y 2 V i b 2 9 r L 0 N o Y W 5 n Z W Q g V H l w Z S 5 7 Q 2 9 s d W 1 u M i w x f S Z x d W 9 0 O y w m c X V v d D t T Z W N 0 a W 9 u M S 9 C Y W N r I H R v I H R o Z S B U c m F 2 Z W w g R G l z d G F u Y 2 U g Q 2 F s Y 3 V s Y X R v c i B T a G F y Z S B v b i B G Y W N l Y m 9 v a y 9 D a G F u Z 2 V k I F R 5 c G U u e 0 N v b H V t b j M s M n 0 m c X V v d D s s J n F 1 b 3 Q 7 U 2 V j d G l v b j E v Q m F j a y B 0 b y B 0 a G U g V H J h d m V s I E R p c 3 R h b m N l I E N h b G N 1 b G F 0 b 3 I g U 2 h h c m U g b 2 4 g R m F j Z W J v b 2 s v Q 2 h h b m d l Z C B U e X B l L n t D b 2 x 1 b W 4 0 L D N 9 J n F 1 b 3 Q 7 L C Z x d W 9 0 O 1 N l Y 3 R p b 2 4 x L 0 J h Y 2 s g d G 8 g d G h l I F R y Y X Z l b C B E a X N 0 Y W 5 j Z S B D Y W x j d W x h d G 9 y I F N o Y X J l I G 9 u I E Z h Y 2 V i b 2 9 r L 0 N o Y W 5 n Z W Q g V H l w Z S 5 7 Q 2 9 s d W 1 u N S w 0 f S Z x d W 9 0 O y w m c X V v d D t T Z W N 0 a W 9 u M S 9 C Y W N r I H R v I H R o Z S B U c m F 2 Z W w g R G l z d G F u Y 2 U g Q 2 F s Y 3 V s Y X R v c i B T a G F y Z S B v b i B G Y W N l Y m 9 v a y 9 D a G F u Z 2 V k I F R 5 c G U u e 0 N v b H V t b j Y s N X 0 m c X V v d D s s J n F 1 b 3 Q 7 U 2 V j d G l v b j E v Q m F j a y B 0 b y B 0 a G U g V H J h d m V s I E R p c 3 R h b m N l I E N h b G N 1 b G F 0 b 3 I g U 2 h h c m U g b 2 4 g R m F j Z W J v b 2 s v Q 2 h h b m d l Z C B U e X B l L n t D b 2 x 1 b W 4 3 L D Z 9 J n F 1 b 3 Q 7 L C Z x d W 9 0 O 1 N l Y 3 R p b 2 4 x L 0 J h Y 2 s g d G 8 g d G h l I F R y Y X Z l b C B E a X N 0 Y W 5 j Z S B D Y W x j d W x h d G 9 y I F N o Y X J l I G 9 u I E Z h Y 2 V i b 2 9 r L 0 N o Y W 5 n Z W Q g V H l w Z S 5 7 Q 2 9 s d W 1 u O C w 3 f S Z x d W 9 0 O y w m c X V v d D t T Z W N 0 a W 9 u M S 9 C Y W N r I H R v I H R o Z S B U c m F 2 Z W w g R G l z d G F u Y 2 U g Q 2 F s Y 3 V s Y X R v c i B T a G F y Z S B v b i B G Y W N l Y m 9 v a y 9 D a G F u Z 2 V k I F R 5 c G U u e 0 N v b H V t b j k s O H 0 m c X V v d D s s J n F 1 b 3 Q 7 U 2 V j d G l v b j E v Q m F j a y B 0 b y B 0 a G U g V H J h d m V s I E R p c 3 R h b m N l I E N h b G N 1 b G F 0 b 3 I g U 2 h h c m U g b 2 4 g R m F j Z W J v b 2 s v Q 2 h h b m d l Z C B U e X B l L n t D b 2 x 1 b W 4 x M C w 5 f S Z x d W 9 0 O y w m c X V v d D t T Z W N 0 a W 9 u M S 9 C Y W N r I H R v I H R o Z S B U c m F 2 Z W w g R G l z d G F u Y 2 U g Q 2 F s Y 3 V s Y X R v c i B T a G F y Z S B v b i B G Y W N l Y m 9 v a y 9 D a G F u Z 2 V k I F R 5 c G U u e 0 N v b H V t b j E x L D E w f S Z x d W 9 0 O y w m c X V v d D t T Z W N 0 a W 9 u M S 9 C Y W N r I H R v I H R o Z S B U c m F 2 Z W w g R G l z d G F u Y 2 U g Q 2 F s Y 3 V s Y X R v c i B T a G F y Z S B v b i B G Y W N l Y m 9 v a y 9 D a G F u Z 2 V k I F R 5 c G U u e 0 N v b H V t b j E y L D E x f S Z x d W 9 0 O y w m c X V v d D t T Z W N 0 a W 9 u M S 9 C Y W N r I H R v I H R o Z S B U c m F 2 Z W w g R G l z d G F u Y 2 U g Q 2 F s Y 3 V s Y X R v c i B T a G F y Z S B v b i B G Y W N l Y m 9 v a y 9 D a G F u Z 2 V k I F R 5 c G U u e 0 N v b H V t b j E z L D E y f S Z x d W 9 0 O y w m c X V v d D t T Z W N 0 a W 9 u M S 9 C Y W N r I H R v I H R o Z S B U c m F 2 Z W w g R G l z d G F u Y 2 U g Q 2 F s Y 3 V s Y X R v c i B T a G F y Z S B v b i B G Y W N l Y m 9 v a y 9 D a G F u Z 2 V k I F R 5 c G U u e 0 N v b H V t b j E 0 L D E z f S Z x d W 9 0 O y w m c X V v d D t T Z W N 0 a W 9 u M S 9 C Y W N r I H R v I H R o Z S B U c m F 2 Z W w g R G l z d G F u Y 2 U g Q 2 F s Y 3 V s Y X R v c i B T a G F y Z S B v b i B G Y W N l Y m 9 v a y 9 D a G F u Z 2 V k I F R 5 c G U u e 0 N v b H V t b j E 1 L D E 0 f S Z x d W 9 0 O y w m c X V v d D t T Z W N 0 a W 9 u M S 9 C Y W N r I H R v I H R o Z S B U c m F 2 Z W w g R G l z d G F u Y 2 U g Q 2 F s Y 3 V s Y X R v c i B T a G F y Z S B v b i B G Y W N l Y m 9 v a y 9 D a G F u Z 2 V k I F R 5 c G U u e 0 N v b H V t b j E 2 L D E 1 f S Z x d W 9 0 O y w m c X V v d D t T Z W N 0 a W 9 u M S 9 C Y W N r I H R v I H R o Z S B U c m F 2 Z W w g R G l z d G F u Y 2 U g Q 2 F s Y 3 V s Y X R v c i B T a G F y Z S B v b i B G Y W N l Y m 9 v a y 9 D a G F u Z 2 V k I F R 5 c G U u e 0 N v b H V t b j E 3 L D E 2 f S Z x d W 9 0 O y w m c X V v d D t T Z W N 0 a W 9 u M S 9 C Y W N r I H R v I H R o Z S B U c m F 2 Z W w g R G l z d G F u Y 2 U g Q 2 F s Y 3 V s Y X R v c i B T a G F y Z S B v b i B G Y W N l Y m 9 v a y 9 D a G F u Z 2 V k I F R 5 c G U u e 0 N v b H V t b j E 4 L D E 3 f S Z x d W 9 0 O y w m c X V v d D t T Z W N 0 a W 9 u M S 9 C Y W N r I H R v I H R o Z S B U c m F 2 Z W w g R G l z d G F u Y 2 U g Q 2 F s Y 3 V s Y X R v c i B T a G F y Z S B v b i B G Y W N l Y m 9 v a y 9 D a G F u Z 2 V k I F R 5 c G U u e 0 N v b H V t b j E 5 L D E 4 f S Z x d W 9 0 O y w m c X V v d D t T Z W N 0 a W 9 u M S 9 C Y W N r I H R v I H R o Z S B U c m F 2 Z W w g R G l z d G F u Y 2 U g Q 2 F s Y 3 V s Y X R v c i B T a G F y Z S B v b i B G Y W N l Y m 9 v a y 9 D a G F u Z 2 V k I F R 5 c G U u e 0 N v b H V t b j I w L D E 5 f S Z x d W 9 0 O y w m c X V v d D t T Z W N 0 a W 9 u M S 9 C Y W N r I H R v I H R o Z S B U c m F 2 Z W w g R G l z d G F u Y 2 U g Q 2 F s Y 3 V s Y X R v c i B T a G F y Z S B v b i B G Y W N l Y m 9 v a y 9 D a G F u Z 2 V k I F R 5 c G U u e 0 N v b H V t b j I x L D I w f S Z x d W 9 0 O y w m c X V v d D t T Z W N 0 a W 9 u M S 9 C Y W N r I H R v I H R o Z S B U c m F 2 Z W w g R G l z d G F u Y 2 U g Q 2 F s Y 3 V s Y X R v c i B T a G F y Z S B v b i B G Y W N l Y m 9 v a y 9 D a G F u Z 2 V k I F R 5 c G U u e 0 N v b H V t b j I y L D I x f S Z x d W 9 0 O y w m c X V v d D t T Z W N 0 a W 9 u M S 9 C Y W N r I H R v I H R o Z S B U c m F 2 Z W w g R G l z d G F u Y 2 U g Q 2 F s Y 3 V s Y X R v c i B T a G F y Z S B v b i B G Y W N l Y m 9 v a y 9 D a G F u Z 2 V k I F R 5 c G U u e 0 N v b H V t b j I z L D I y f S Z x d W 9 0 O y w m c X V v d D t T Z W N 0 a W 9 u M S 9 C Y W N r I H R v I H R o Z S B U c m F 2 Z W w g R G l z d G F u Y 2 U g Q 2 F s Y 3 V s Y X R v c i B T a G F y Z S B v b i B G Y W N l Y m 9 v a y 9 D a G F u Z 2 V k I F R 5 c G U u e 0 N v b H V t b j I 0 L D I z f S Z x d W 9 0 O y w m c X V v d D t T Z W N 0 a W 9 u M S 9 C Y W N r I H R v I H R o Z S B U c m F 2 Z W w g R G l z d G F u Y 2 U g Q 2 F s Y 3 V s Y X R v c i B T a G F y Z S B v b i B G Y W N l Y m 9 v a y 9 D a G F u Z 2 V k I F R 5 c G U u e 0 N v b H V t b j I 1 L D I 0 f S Z x d W 9 0 O y w m c X V v d D t T Z W N 0 a W 9 u M S 9 C Y W N r I H R v I H R o Z S B U c m F 2 Z W w g R G l z d G F u Y 2 U g Q 2 F s Y 3 V s Y X R v c i B T a G F y Z S B v b i B G Y W N l Y m 9 v a y 9 D a G F u Z 2 V k I F R 5 c G U u e 0 N v b H V t b j I 2 L D I 1 f S Z x d W 9 0 O y w m c X V v d D t T Z W N 0 a W 9 u M S 9 C Y W N r I H R v I H R o Z S B U c m F 2 Z W w g R G l z d G F u Y 2 U g Q 2 F s Y 3 V s Y X R v c i B T a G F y Z S B v b i B G Y W N l Y m 9 v a y 9 D a G F u Z 2 V k I F R 5 c G U u e 0 N v b H V t b j I 3 L D I 2 f S Z x d W 9 0 O y w m c X V v d D t T Z W N 0 a W 9 u M S 9 C Y W N r I H R v I H R o Z S B U c m F 2 Z W w g R G l z d G F u Y 2 U g Q 2 F s Y 3 V s Y X R v c i B T a G F y Z S B v b i B G Y W N l Y m 9 v a y 9 D a G F u Z 2 V k I F R 5 c G U u e 0 N v b H V t b j I 4 L D I 3 f S Z x d W 9 0 O y w m c X V v d D t T Z W N 0 a W 9 u M S 9 C Y W N r I H R v I H R o Z S B U c m F 2 Z W w g R G l z d G F u Y 2 U g Q 2 F s Y 3 V s Y X R v c i B T a G F y Z S B v b i B G Y W N l Y m 9 v a y 9 D a G F u Z 2 V k I F R 5 c G U u e 0 N v b H V t b j I 5 L D I 4 f S Z x d W 9 0 O y w m c X V v d D t T Z W N 0 a W 9 u M S 9 C Y W N r I H R v I H R o Z S B U c m F 2 Z W w g R G l z d G F u Y 2 U g Q 2 F s Y 3 V s Y X R v c i B T a G F y Z S B v b i B G Y W N l Y m 9 v a y 9 D a G F u Z 2 V k I F R 5 c G U u e 0 N v b H V t b j M w L D I 5 f S Z x d W 9 0 O y w m c X V v d D t T Z W N 0 a W 9 u M S 9 C Y W N r I H R v I H R o Z S B U c m F 2 Z W w g R G l z d G F u Y 2 U g Q 2 F s Y 3 V s Y X R v c i B T a G F y Z S B v b i B G Y W N l Y m 9 v a y 9 D a G F u Z 2 V k I F R 5 c G U u e 0 N v b H V t b j M x L D M w f S Z x d W 9 0 O y w m c X V v d D t T Z W N 0 a W 9 u M S 9 C Y W N r I H R v I H R o Z S B U c m F 2 Z W w g R G l z d G F u Y 2 U g Q 2 F s Y 3 V s Y X R v c i B T a G F y Z S B v b i B G Y W N l Y m 9 v a y 9 D a G F u Z 2 V k I F R 5 c G U u e 0 N v b H V t b j M y L D M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F j a y U y M H R v J T I w d G h l J T I w V H J h d m V s J T I w R G l z d G F u Y 2 U l M j B D Y W x j d W x h d G 9 y J T I w U 2 h h c m U l M j B v b i U y M E Z h Y 2 V i b 2 9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y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y P m t b H l e T I 5 L X N g u 3 t 2 m A A A A A A I A A A A A A B B m A A A A A Q A A I A A A A L q d K Q f K C f Q I C B S p L 3 L m 6 K P A / 4 7 t q 0 K c i + Q 1 e y 0 J i v L l A A A A A A 6 A A A A A A g A A I A A A A I 3 d l l i x a X r J S j s z m l N / + r Q N h a C s L b d X b 9 Q X 3 4 H C b U q n U A A A A H K U / 1 W l o v L e Q 4 J y U b B R B e v I A / A x R y Q I e Q L s U a n 8 9 S u T b 0 e p A n c q M k l S Q A C k J B T M 9 C L G e N T L j g K k l E Z 2 A t L T 6 r i D o 9 L B C B e g U T M g W w 7 E V H M k Q A A A A C r o z O D z o A X s / p z H W 1 2 p 4 b 5 L c e 6 G A D W 3 E n 8 V J Y y j e C h k Z Z S n N g a Z f W w B 9 m F N 1 d Z l L U 7 d / R l r y 4 R Q c u j / R n n C 6 E U = < / D a t a M a s h u p > 
</file>

<file path=customXml/itemProps1.xml><?xml version="1.0" encoding="utf-8"?>
<ds:datastoreItem xmlns:ds="http://schemas.openxmlformats.org/officeDocument/2006/customXml" ds:itemID="{0483972C-BCD3-4E8B-A789-90750F525B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space limit</vt:lpstr>
      <vt:lpstr>south</vt:lpstr>
      <vt:lpstr>time window</vt:lpstr>
      <vt:lpstr>Sheet1</vt:lpstr>
      <vt:lpstr>Afterreturn</vt:lpstr>
      <vt:lpstr>Beforereturn</vt:lpstr>
      <vt:lpstr>capacity</vt:lpstr>
      <vt:lpstr>distances</vt:lpstr>
      <vt:lpstr>return_after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2017-12-07T02:03:22Z</dcterms:created>
  <dcterms:modified xsi:type="dcterms:W3CDTF">2017-12-23T18:26:21Z</dcterms:modified>
</cp:coreProperties>
</file>