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ton\Documents\sqc\"/>
    </mc:Choice>
  </mc:AlternateContent>
  <bookViews>
    <workbookView xWindow="0" yWindow="0" windowWidth="19200" windowHeight="7905"/>
  </bookViews>
  <sheets>
    <sheet name="pchart" sheetId="1" r:id="rId1"/>
  </sheets>
  <externalReferences>
    <externalReference r:id="rId2"/>
  </externalReferences>
  <definedNames>
    <definedName name="A2forxbar">'[1]xbar '!$D$8</definedName>
    <definedName name="batch_size">pchart!$F$4</definedName>
    <definedName name="D3forRbar">'[1]xbar '!$D$10</definedName>
    <definedName name="D4forRbar">'[1]xbar '!$D$9</definedName>
    <definedName name="LCL">pchart!$D$7</definedName>
    <definedName name="lower1">pchart!$D$11</definedName>
    <definedName name="lower2">pchart!$D$9</definedName>
    <definedName name="lowercontrolxbar">'[1]xbar '!$D$3</definedName>
    <definedName name="LSL">[1]ProcessCapability!$E$10</definedName>
    <definedName name="MEAN">[1]ProcessCapability!$E$8</definedName>
    <definedName name="pbar">pchart!$D$4</definedName>
    <definedName name="PROCESSSHIFT">[1]ProcessCapability!$E$15</definedName>
    <definedName name="rbar">'[1]xbar '!$D$7</definedName>
    <definedName name="samplesize">'[1]xbar '!$D$5</definedName>
    <definedName name="sforp">pchart!$D$5</definedName>
    <definedName name="SIGMA">[1]ProcessCapability!$E$11</definedName>
    <definedName name="UCL">pchart!$D$6</definedName>
    <definedName name="upper1">pchart!$D$10</definedName>
    <definedName name="upper2">pchart!$D$8</definedName>
    <definedName name="uppercontrolxbar">'[1]xbar '!$D$4</definedName>
    <definedName name="USL">[1]ProcessCapability!$E$9</definedName>
    <definedName name="xbar">'[1]xbar '!$D$6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2" i="1"/>
  <c r="H13" i="1"/>
  <c r="H14" i="1"/>
  <c r="H15" i="1"/>
  <c r="H16" i="1"/>
  <c r="H17" i="1"/>
  <c r="H18" i="1"/>
  <c r="H19" i="1"/>
  <c r="H20" i="1"/>
  <c r="H21" i="1"/>
  <c r="H22" i="1"/>
  <c r="L22" i="1" l="1"/>
  <c r="J22" i="1"/>
  <c r="I22" i="1"/>
  <c r="F22" i="1"/>
  <c r="L21" i="1"/>
  <c r="J21" i="1"/>
  <c r="I21" i="1"/>
  <c r="F21" i="1"/>
  <c r="L20" i="1"/>
  <c r="J20" i="1"/>
  <c r="I20" i="1"/>
  <c r="F20" i="1"/>
  <c r="L19" i="1"/>
  <c r="J19" i="1"/>
  <c r="I19" i="1"/>
  <c r="F19" i="1"/>
  <c r="L18" i="1"/>
  <c r="J18" i="1"/>
  <c r="I18" i="1"/>
  <c r="F18" i="1"/>
  <c r="L17" i="1"/>
  <c r="J17" i="1"/>
  <c r="I17" i="1"/>
  <c r="F17" i="1"/>
  <c r="L16" i="1"/>
  <c r="J16" i="1"/>
  <c r="I16" i="1"/>
  <c r="F16" i="1"/>
  <c r="L15" i="1"/>
  <c r="J15" i="1"/>
  <c r="I15" i="1"/>
  <c r="F15" i="1"/>
  <c r="L14" i="1"/>
  <c r="J14" i="1"/>
  <c r="I14" i="1"/>
  <c r="G14" i="1"/>
  <c r="F14" i="1"/>
  <c r="L13" i="1"/>
  <c r="J13" i="1"/>
  <c r="I13" i="1"/>
  <c r="G13" i="1"/>
  <c r="F13" i="1"/>
  <c r="D11" i="1"/>
  <c r="D10" i="1"/>
  <c r="D9" i="1"/>
  <c r="D8" i="1"/>
  <c r="J7" i="1"/>
  <c r="D7" i="1"/>
  <c r="K22" i="1" s="1"/>
  <c r="D6" i="1"/>
  <c r="J5" i="1"/>
  <c r="D5" i="1"/>
  <c r="J4" i="1"/>
  <c r="D4" i="1"/>
  <c r="E5" i="1"/>
  <c r="K13" i="1" l="1"/>
  <c r="K14" i="1"/>
  <c r="G15" i="1"/>
  <c r="K15" i="1"/>
  <c r="G16" i="1"/>
  <c r="K16" i="1"/>
  <c r="G17" i="1"/>
  <c r="K17" i="1"/>
  <c r="G18" i="1"/>
  <c r="K18" i="1"/>
  <c r="G19" i="1"/>
  <c r="K19" i="1"/>
  <c r="G20" i="1"/>
  <c r="K20" i="1"/>
  <c r="G21" i="1"/>
  <c r="K21" i="1"/>
  <c r="G22" i="1"/>
</calcChain>
</file>

<file path=xl/sharedStrings.xml><?xml version="1.0" encoding="utf-8"?>
<sst xmlns="http://schemas.openxmlformats.org/spreadsheetml/2006/main" count="29" uniqueCount="27">
  <si>
    <t>Sampling for Fraction defective</t>
  </si>
  <si>
    <t>Out of Control if Outside Limits</t>
  </si>
  <si>
    <t>Want expected number bad in each sample&gt;=2</t>
  </si>
  <si>
    <t>or</t>
  </si>
  <si>
    <t>pbar</t>
  </si>
  <si>
    <t>batch size</t>
  </si>
  <si>
    <t>2 of 3 more than 2 standard errors from center</t>
  </si>
  <si>
    <t>sforp</t>
  </si>
  <si>
    <t>4 of 5 more than 1 standard error from center</t>
  </si>
  <si>
    <t>`</t>
  </si>
  <si>
    <t>UCL</t>
  </si>
  <si>
    <t>LCL</t>
  </si>
  <si>
    <t>8 in a row on one side.</t>
  </si>
  <si>
    <t>upper2</t>
  </si>
  <si>
    <t>lower2</t>
  </si>
  <si>
    <t>upper1</t>
  </si>
  <si>
    <t>lower1</t>
  </si>
  <si>
    <t>Sample</t>
  </si>
  <si>
    <t>Number Inspected</t>
  </si>
  <si>
    <t>Defective</t>
  </si>
  <si>
    <t>Fraction Defective</t>
  </si>
  <si>
    <t>2 of 3</t>
  </si>
  <si>
    <t>4 of 5</t>
  </si>
  <si>
    <t>8  in row</t>
  </si>
  <si>
    <t>Center</t>
  </si>
  <si>
    <t>Out Of Control</t>
  </si>
  <si>
    <t>A "1" means OUT OF CONTROL!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</si>
</sst>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/>
  </cellXfs>
  <cellStyles count="1">
    <cellStyle name="Normal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pchart!$F$12</c:f>
              <c:strCache>
                <c:ptCount val="1"/>
                <c:pt idx="0">
                  <c:v>Fraction Defective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F41B56B9-9A8B-4E5C-944E-4B4D02D53C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F8B-45E0-8661-F706AF01189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21A7E7B-4FF7-4640-9CD5-65710492ED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F8B-45E0-8661-F706AF01189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74939DF-82A3-4FEF-BD82-1367A5F41C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F8B-45E0-8661-F706AF01189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7653E47-73C6-422F-A468-F429EBFA62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F8B-45E0-8661-F706AF01189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C67A1DB-F7F9-4055-AC0B-04699A845F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F8B-45E0-8661-F706AF01189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E227EC4-3E81-4164-B361-E78EB27A1D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F8B-45E0-8661-F706AF01189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7FE9C00-6274-41F5-9AAF-6C7E9425CE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F8B-45E0-8661-F706AF01189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CB76919-7858-45BB-AA0A-9E81E39977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F8B-45E0-8661-F706AF01189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2124981-6BCE-4B79-9960-87E85353B2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F8B-45E0-8661-F706AF01189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2600630-8741-4788-AD66-EDB2C7A4E3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F8B-45E0-8661-F706AF0118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pchart!$C$13:$C$22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pchart!$F$13:$F$22</c:f>
              <c:numCache>
                <c:formatCode>General</c:formatCode>
                <c:ptCount val="10"/>
                <c:pt idx="0">
                  <c:v>3.3333333333333333E-2</c:v>
                </c:pt>
                <c:pt idx="1">
                  <c:v>2.6666666666666668E-2</c:v>
                </c:pt>
                <c:pt idx="2">
                  <c:v>0.03</c:v>
                </c:pt>
                <c:pt idx="3">
                  <c:v>4.3333333333333335E-2</c:v>
                </c:pt>
                <c:pt idx="4">
                  <c:v>2.3333333333333334E-2</c:v>
                </c:pt>
                <c:pt idx="5">
                  <c:v>2.3333333333333334E-2</c:v>
                </c:pt>
                <c:pt idx="6">
                  <c:v>0.02</c:v>
                </c:pt>
                <c:pt idx="7">
                  <c:v>3.6666666666666667E-2</c:v>
                </c:pt>
                <c:pt idx="8">
                  <c:v>0.04</c:v>
                </c:pt>
                <c:pt idx="9">
                  <c:v>2.6666666666666668E-2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pchart!$M$13:$M$22</c15:f>
                <c15:dlblRangeCache>
                  <c:ptCount val="10"/>
                </c15:dlblRangeCache>
              </c15:datalabelsRange>
            </c:ext>
            <c:ext xmlns:c16="http://schemas.microsoft.com/office/drawing/2014/chart" uri="{C3380CC4-5D6E-409C-BE32-E72D297353CC}">
              <c16:uniqueId val="{0000000A-8F8B-45E0-8661-F706AF011892}"/>
            </c:ext>
          </c:extLst>
        </c:ser>
        <c:ser>
          <c:idx val="1"/>
          <c:order val="1"/>
          <c:tx>
            <c:strRef>
              <c:f>pchart!$J$12</c:f>
              <c:strCache>
                <c:ptCount val="1"/>
                <c:pt idx="0">
                  <c:v>UCL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pchart!$C$13:$C$22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pchart!$J$13:$J$22</c:f>
              <c:numCache>
                <c:formatCode>General</c:formatCode>
                <c:ptCount val="10"/>
                <c:pt idx="0">
                  <c:v>6.0038495623189053E-2</c:v>
                </c:pt>
                <c:pt idx="1">
                  <c:v>6.0038495623189053E-2</c:v>
                </c:pt>
                <c:pt idx="2">
                  <c:v>6.0038495623189053E-2</c:v>
                </c:pt>
                <c:pt idx="3">
                  <c:v>6.0038495623189053E-2</c:v>
                </c:pt>
                <c:pt idx="4">
                  <c:v>6.0038495623189053E-2</c:v>
                </c:pt>
                <c:pt idx="5">
                  <c:v>6.0038495623189053E-2</c:v>
                </c:pt>
                <c:pt idx="6">
                  <c:v>6.0038495623189053E-2</c:v>
                </c:pt>
                <c:pt idx="7">
                  <c:v>6.0038495623189053E-2</c:v>
                </c:pt>
                <c:pt idx="8">
                  <c:v>6.0038495623189053E-2</c:v>
                </c:pt>
                <c:pt idx="9">
                  <c:v>6.0038495623189053E-2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F8B-45E0-8661-F706AF011892}"/>
            </c:ext>
          </c:extLst>
        </c:ser>
        <c:ser>
          <c:idx val="2"/>
          <c:order val="2"/>
          <c:tx>
            <c:strRef>
              <c:f>pchart!$K$12</c:f>
              <c:strCache>
                <c:ptCount val="1"/>
                <c:pt idx="0">
                  <c:v>LCL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pchart!$C$13:$C$22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pchart!$K$13:$K$22</c:f>
              <c:numCache>
                <c:formatCode>General</c:formatCode>
                <c:ptCount val="10"/>
                <c:pt idx="0">
                  <c:v>6.2817104347761069E-4</c:v>
                </c:pt>
                <c:pt idx="1">
                  <c:v>6.2817104347761069E-4</c:v>
                </c:pt>
                <c:pt idx="2">
                  <c:v>6.2817104347761069E-4</c:v>
                </c:pt>
                <c:pt idx="3">
                  <c:v>6.2817104347761069E-4</c:v>
                </c:pt>
                <c:pt idx="4">
                  <c:v>6.2817104347761069E-4</c:v>
                </c:pt>
                <c:pt idx="5">
                  <c:v>6.2817104347761069E-4</c:v>
                </c:pt>
                <c:pt idx="6">
                  <c:v>6.2817104347761069E-4</c:v>
                </c:pt>
                <c:pt idx="7">
                  <c:v>6.2817104347761069E-4</c:v>
                </c:pt>
                <c:pt idx="8">
                  <c:v>6.2817104347761069E-4</c:v>
                </c:pt>
                <c:pt idx="9">
                  <c:v>6.2817104347761069E-4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F8B-45E0-8661-F706AF011892}"/>
            </c:ext>
          </c:extLst>
        </c:ser>
        <c:ser>
          <c:idx val="3"/>
          <c:order val="3"/>
          <c:tx>
            <c:strRef>
              <c:f>pchart!$L$12</c:f>
              <c:strCache>
                <c:ptCount val="1"/>
                <c:pt idx="0">
                  <c:v>Center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pchart!$C$13:$C$22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pchart!$L$13:$L$22</c:f>
              <c:numCache>
                <c:formatCode>General</c:formatCode>
                <c:ptCount val="10"/>
                <c:pt idx="0">
                  <c:v>3.0333333333333334E-2</c:v>
                </c:pt>
                <c:pt idx="1">
                  <c:v>3.0333333333333334E-2</c:v>
                </c:pt>
                <c:pt idx="2">
                  <c:v>3.0333333333333334E-2</c:v>
                </c:pt>
                <c:pt idx="3">
                  <c:v>3.0333333333333334E-2</c:v>
                </c:pt>
                <c:pt idx="4">
                  <c:v>3.0333333333333334E-2</c:v>
                </c:pt>
                <c:pt idx="5">
                  <c:v>3.0333333333333334E-2</c:v>
                </c:pt>
                <c:pt idx="6">
                  <c:v>3.0333333333333334E-2</c:v>
                </c:pt>
                <c:pt idx="7">
                  <c:v>3.0333333333333334E-2</c:v>
                </c:pt>
                <c:pt idx="8">
                  <c:v>3.0333333333333334E-2</c:v>
                </c:pt>
                <c:pt idx="9">
                  <c:v>3.0333333333333334E-2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F8B-45E0-8661-F706AF011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163680"/>
        <c:axId val="692266016"/>
      </c:scatterChart>
      <c:valAx>
        <c:axId val="68716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266016"/>
        <c:crosses val="autoZero"/>
        <c:crossBetween val="midCat"/>
      </c:valAx>
      <c:valAx>
        <c:axId val="69226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163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549275</xdr:colOff>
      <xdr:row>7</xdr:row>
      <xdr:rowOff>44450</xdr:rowOff>
    </xdr:from>
    <xdr:to>
      <xdr:col>22</xdr:col>
      <xdr:colOff>244475</xdr:colOff>
      <xdr:row>21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2408F5-06D5-457B-9350-8F30826390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hart"/>
      <sheetName val="xbar "/>
      <sheetName val="ProcessCapability"/>
      <sheetName val="Six Sigma"/>
    </sheetNames>
    <sheetDataSet>
      <sheetData sheetId="0">
        <row r="12">
          <cell r="F12" t="str">
            <v>Fraction Defective</v>
          </cell>
        </row>
      </sheetData>
      <sheetData sheetId="1">
        <row r="3">
          <cell r="D3">
            <v>21.311413333333334</v>
          </cell>
        </row>
        <row r="4">
          <cell r="D4">
            <v>76.635253333333324</v>
          </cell>
        </row>
        <row r="5">
          <cell r="D5">
            <v>3</v>
          </cell>
        </row>
        <row r="6">
          <cell r="D6">
            <v>48.973333333333329</v>
          </cell>
        </row>
        <row r="7">
          <cell r="D7">
            <v>27.04</v>
          </cell>
        </row>
        <row r="8">
          <cell r="D8">
            <v>1.0229999999999999</v>
          </cell>
        </row>
        <row r="9">
          <cell r="D9">
            <v>2.5739999999999998</v>
          </cell>
        </row>
        <row r="10">
          <cell r="D10">
            <v>0</v>
          </cell>
        </row>
      </sheetData>
      <sheetData sheetId="2">
        <row r="8">
          <cell r="E8">
            <v>1</v>
          </cell>
        </row>
        <row r="9">
          <cell r="E9">
            <v>1.006</v>
          </cell>
        </row>
        <row r="10">
          <cell r="E10">
            <v>0.99399999999999999</v>
          </cell>
        </row>
        <row r="11">
          <cell r="E11">
            <v>1E-3</v>
          </cell>
        </row>
        <row r="15">
          <cell r="E15">
            <v>1.5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id="1" name="Table2" displayName="Table2" ref="C12:M22" totalsRowShown="0" headerRowDxfId="12" dataDxfId="11">
  <tableColumns count="11">
    <tableColumn id="1" name="Sample" dataDxfId="10"/>
    <tableColumn id="2" name="Number Inspected" dataDxfId="9"/>
    <tableColumn id="3" name="Defective" dataDxfId="8"/>
    <tableColumn id="4" name="Fraction Defective" dataDxfId="7">
      <calculatedColumnFormula>Table2[[#This Row],[Defective]]/Table2[[#This Row],[Number Inspected]]</calculatedColumnFormula>
    </tableColumn>
    <tableColumn id="5" name="2 of 3" dataDxfId="6">
      <calculatedColumnFormula>IF(Table2[[#This Row],[Sample]]&lt;3,0,IF(COUNTIF(F11:F13,"&gt;="&amp;upper2)&gt;=2,1,IF(COUNTIF(F11:F13,"&lt;="&amp;lower2)&gt;=2,1,0)))</calculatedColumnFormula>
    </tableColumn>
    <tableColumn id="6" name="4 of 5" dataDxfId="1">
      <calculatedColumnFormula>IF(Table2[[#This Row],[Sample]]&lt;5,0,IF(COUNTIF(F9:F13,"&gt;="&amp;upper1)&gt;=4,1,IF(COUNTIF(F9:F13,"&lt;="&amp;lower1)&gt;=4,1,0)))</calculatedColumnFormula>
    </tableColumn>
    <tableColumn id="7" name="8  in row" dataDxfId="5">
      <calculatedColumnFormula>IF(Table2[[#This Row],[Sample]]&lt;8,0,IF(COUNTIF(F6:F13,"&gt;"&amp;pbar)=8,1,IF(COUNTIF(F6:F13,"&lt;"&amp;pbar)=8,1,0)))</calculatedColumnFormula>
    </tableColumn>
    <tableColumn id="8" name="UCL" dataDxfId="4">
      <calculatedColumnFormula>UCL</calculatedColumnFormula>
    </tableColumn>
    <tableColumn id="9" name="LCL" dataDxfId="3">
      <calculatedColumnFormula>LCL</calculatedColumnFormula>
    </tableColumn>
    <tableColumn id="10" name="Center" dataDxfId="2">
      <calculatedColumnFormula>pbar</calculatedColumnFormula>
    </tableColumn>
    <tableColumn id="11" name="Out Of Control" dataDxfId="0">
      <calculatedColumnFormula>IF(Table2[[#This Row],[Fraction Defective]]&gt;=Table2[[#This Row],[UCL]],"x",IF(Table2[[#This Row],[Fraction Defective]]&lt;=LCL,1,IF(SUM(Table2[[#This Row],[2 of 3]:[8  in row]])&gt;=1,"x","")))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2"/>
  <sheetViews>
    <sheetView tabSelected="1" zoomScale="110" zoomScaleNormal="110" workbookViewId="0">
      <selection activeCell="M13" sqref="M13"/>
    </sheetView>
  </sheetViews>
  <sheetFormatPr defaultColWidth="8.7109375" defaultRowHeight="15" x14ac:dyDescent="0.25"/>
  <cols>
    <col min="1" max="2" width="8.7109375" style="1"/>
    <col min="3" max="3" width="8.85546875" style="1" customWidth="1"/>
    <col min="4" max="4" width="18.28515625" style="1" customWidth="1"/>
    <col min="5" max="5" width="10.5703125" style="1" customWidth="1"/>
    <col min="6" max="6" width="17.85546875" style="1" customWidth="1"/>
    <col min="7" max="8" width="8.7109375" style="1"/>
    <col min="9" max="9" width="10" style="1" customWidth="1"/>
    <col min="10" max="11" width="8.7109375" style="1"/>
    <col min="12" max="12" width="16.42578125" style="1" customWidth="1"/>
    <col min="13" max="13" width="9.42578125" style="1" customWidth="1"/>
    <col min="14" max="16384" width="8.7109375" style="1"/>
  </cols>
  <sheetData>
    <row r="2" spans="2:21" x14ac:dyDescent="0.25">
      <c r="B2" s="1" t="s">
        <v>0</v>
      </c>
      <c r="J2" s="3"/>
      <c r="K2" s="3" t="s">
        <v>1</v>
      </c>
      <c r="L2" s="3"/>
      <c r="M2" s="3"/>
      <c r="N2" s="3"/>
    </row>
    <row r="3" spans="2:21" x14ac:dyDescent="0.25">
      <c r="B3" s="1" t="s">
        <v>2</v>
      </c>
      <c r="J3" s="3"/>
      <c r="K3" s="3" t="s">
        <v>3</v>
      </c>
      <c r="L3" s="3"/>
      <c r="M3" s="3"/>
      <c r="N3" s="3"/>
    </row>
    <row r="4" spans="2:21" x14ac:dyDescent="0.25">
      <c r="C4" s="1" t="s">
        <v>4</v>
      </c>
      <c r="D4" s="1">
        <f>SUM(Table2[Defective])/SUM(Table2[Number Inspected])</f>
        <v>3.0333333333333334E-2</v>
      </c>
      <c r="E4" s="1" t="s">
        <v>5</v>
      </c>
      <c r="F4" s="1">
        <v>300</v>
      </c>
      <c r="J4" s="3">
        <f>2*_xlfn.BINOM.DIST.RANGE(3,0.023,2,3)</f>
        <v>3.1253319999999985E-3</v>
      </c>
      <c r="K4" s="3" t="s">
        <v>6</v>
      </c>
      <c r="L4" s="3"/>
      <c r="M4" s="3"/>
      <c r="N4" s="3"/>
    </row>
    <row r="5" spans="2:21" x14ac:dyDescent="0.25">
      <c r="C5" s="1" t="s">
        <v>7</v>
      </c>
      <c r="D5" s="1">
        <f>SQRT((pbar*(1-pbar)/batch_size))</f>
        <v>9.9017207632852416E-3</v>
      </c>
      <c r="E5" s="1" t="str">
        <f ca="1">_xlfn.FORMULATEXT(sforp)</f>
        <v>=SQRT((pbar*(1-pbar)/batch_size))</v>
      </c>
      <c r="J5" s="3">
        <f>2*_xlfn.BINOM.DIST.RANGE(5,0.16,4,5)</f>
        <v>5.7147391999999974E-3</v>
      </c>
      <c r="K5" s="3" t="s">
        <v>8</v>
      </c>
      <c r="L5" s="3"/>
      <c r="M5" s="3"/>
      <c r="N5" s="3"/>
      <c r="U5" s="1" t="s">
        <v>9</v>
      </c>
    </row>
    <row r="6" spans="2:21" x14ac:dyDescent="0.25">
      <c r="C6" s="1" t="s">
        <v>10</v>
      </c>
      <c r="D6" s="1">
        <f>pbar+3*sforp</f>
        <v>6.0038495623189053E-2</v>
      </c>
      <c r="J6" s="3"/>
      <c r="K6" s="3"/>
      <c r="L6" s="3"/>
      <c r="M6" s="3"/>
      <c r="N6" s="3"/>
    </row>
    <row r="7" spans="2:21" x14ac:dyDescent="0.25">
      <c r="C7" s="1" t="s">
        <v>11</v>
      </c>
      <c r="D7" s="1">
        <f>MAX(0,pbar-3*sforp)</f>
        <v>6.2817104347761069E-4</v>
      </c>
      <c r="J7" s="3">
        <f>(1/2)^7</f>
        <v>7.8125E-3</v>
      </c>
      <c r="K7" s="3" t="s">
        <v>12</v>
      </c>
      <c r="L7" s="3"/>
      <c r="M7" s="3"/>
      <c r="N7" s="3"/>
    </row>
    <row r="8" spans="2:21" x14ac:dyDescent="0.25">
      <c r="C8" s="1" t="s">
        <v>13</v>
      </c>
      <c r="D8" s="1">
        <f>pbar+2*sforp</f>
        <v>5.0136774859903817E-2</v>
      </c>
    </row>
    <row r="9" spans="2:21" x14ac:dyDescent="0.25">
      <c r="C9" s="1" t="s">
        <v>14</v>
      </c>
      <c r="D9" s="1">
        <f>MAX(0,pbar-2*sforp)</f>
        <v>1.0529891806762851E-2</v>
      </c>
      <c r="F9" s="1" t="s">
        <v>26</v>
      </c>
    </row>
    <row r="10" spans="2:21" x14ac:dyDescent="0.25">
      <c r="C10" s="1" t="s">
        <v>15</v>
      </c>
      <c r="D10" s="1">
        <f>pbar+sforp</f>
        <v>4.0235054096618574E-2</v>
      </c>
    </row>
    <row r="11" spans="2:21" x14ac:dyDescent="0.25">
      <c r="C11" s="1" t="s">
        <v>16</v>
      </c>
      <c r="D11" s="1">
        <f>MAX(pbar-sforp,0)</f>
        <v>2.0431612570048094E-2</v>
      </c>
    </row>
    <row r="12" spans="2:21" ht="30" x14ac:dyDescent="0.25">
      <c r="C12" s="2" t="s">
        <v>17</v>
      </c>
      <c r="D12" s="2" t="s">
        <v>18</v>
      </c>
      <c r="E12" s="2" t="s">
        <v>19</v>
      </c>
      <c r="F12" s="2" t="s">
        <v>20</v>
      </c>
      <c r="G12" s="2" t="s">
        <v>21</v>
      </c>
      <c r="H12" s="2" t="s">
        <v>22</v>
      </c>
      <c r="I12" s="1" t="s">
        <v>23</v>
      </c>
      <c r="J12" s="1" t="s">
        <v>10</v>
      </c>
      <c r="K12" s="1" t="s">
        <v>11</v>
      </c>
      <c r="L12" s="1" t="s">
        <v>24</v>
      </c>
      <c r="M12" s="2" t="s">
        <v>25</v>
      </c>
    </row>
    <row r="13" spans="2:21" x14ac:dyDescent="0.25">
      <c r="C13" s="1">
        <v>1</v>
      </c>
      <c r="D13" s="1">
        <v>300</v>
      </c>
      <c r="E13" s="1">
        <v>10</v>
      </c>
      <c r="F13" s="1">
        <f>Table2[[#This Row],[Defective]]/Table2[[#This Row],[Number Inspected]]</f>
        <v>3.3333333333333333E-2</v>
      </c>
      <c r="G13" s="1">
        <f>IF(Table2[[#This Row],[Sample]]&lt;3,0,IF(COUNTIF(F11:F13,"&gt;="&amp;upper2)&gt;=2,1,IF(COUNTIF(F11:F13,"&lt;="&amp;lower2)&gt;=2,1,0)))</f>
        <v>0</v>
      </c>
      <c r="H13" s="1">
        <f>IF(Table2[[#This Row],[Sample]]&lt;5,0,IF(COUNTIF(F9:F13,"&gt;="&amp;upper1)&gt;=4,1,IF(COUNTIF(F9:F13,"&lt;="&amp;lower1)&gt;=4,1,0)))</f>
        <v>0</v>
      </c>
      <c r="I13" s="1">
        <f>IF(Table2[[#This Row],[Sample]]&lt;8,0,IF(COUNTIF(F6:F13,"&gt;"&amp;pbar)=8,1,IF(COUNTIF(F6:F13,"&lt;"&amp;pbar)=8,1,0)))</f>
        <v>0</v>
      </c>
      <c r="J13" s="1">
        <f t="shared" ref="J13:J22" si="0">UCL</f>
        <v>6.0038495623189053E-2</v>
      </c>
      <c r="K13" s="1">
        <f t="shared" ref="K13:K22" si="1">LCL</f>
        <v>6.2817104347761069E-4</v>
      </c>
      <c r="L13" s="1">
        <f t="shared" ref="L13:L22" si="2">pbar</f>
        <v>3.0333333333333334E-2</v>
      </c>
      <c r="M13" s="1" t="str">
        <f>IF(Table2[[#This Row],[Fraction Defective]]&gt;=Table2[[#This Row],[UCL]],"x",IF(Table2[[#This Row],[Fraction Defective]]&lt;=LCL,1,IF(SUM(Table2[[#This Row],[2 of 3]:[8  in row]])&gt;=1,"x","")))</f>
        <v/>
      </c>
    </row>
    <row r="14" spans="2:21" x14ac:dyDescent="0.25">
      <c r="C14" s="1">
        <v>2</v>
      </c>
      <c r="D14" s="1">
        <v>300</v>
      </c>
      <c r="E14" s="1">
        <v>8</v>
      </c>
      <c r="F14" s="1">
        <f>Table2[[#This Row],[Defective]]/Table2[[#This Row],[Number Inspected]]</f>
        <v>2.6666666666666668E-2</v>
      </c>
      <c r="G14" s="1">
        <f>IF(Table2[[#This Row],[Sample]]&lt;3,0,IF(COUNTIF(F12:F14,"&gt;="&amp;upper2)&gt;=2,1,IF(COUNTIF(F12:F14,"&lt;="&amp;lower2)&gt;=2,1,0)))</f>
        <v>0</v>
      </c>
      <c r="H14" s="1">
        <f>IF(Table2[[#This Row],[Sample]]&lt;5,0,IF(COUNTIF(F10:F14,"&gt;="&amp;upper1)&gt;=4,1,IF(COUNTIF(F10:F14,"&lt;="&amp;lower1)&gt;=4,1,0)))</f>
        <v>0</v>
      </c>
      <c r="I14" s="1">
        <f>IF(Table2[[#This Row],[Sample]]&lt;8,0,IF(COUNTIF(F7:F14,"&gt;"&amp;pbar)=8,1,IF(COUNTIF(F7:F14,"&lt;"&amp;pbar)=8,1,0)))</f>
        <v>0</v>
      </c>
      <c r="J14" s="1">
        <f t="shared" si="0"/>
        <v>6.0038495623189053E-2</v>
      </c>
      <c r="K14" s="1">
        <f t="shared" si="1"/>
        <v>6.2817104347761069E-4</v>
      </c>
      <c r="L14" s="1">
        <f t="shared" si="2"/>
        <v>3.0333333333333334E-2</v>
      </c>
      <c r="M14" s="1" t="str">
        <f>IF(Table2[[#This Row],[Fraction Defective]]&gt;=Table2[[#This Row],[UCL]],"x",IF(Table2[[#This Row],[Fraction Defective]]&lt;=LCL,1,IF(SUM(Table2[[#This Row],[2 of 3]:[8  in row]])&gt;=1,"x","")))</f>
        <v/>
      </c>
    </row>
    <row r="15" spans="2:21" x14ac:dyDescent="0.25">
      <c r="C15" s="1">
        <v>3</v>
      </c>
      <c r="D15" s="1">
        <v>300</v>
      </c>
      <c r="E15" s="1">
        <v>9</v>
      </c>
      <c r="F15" s="1">
        <f>Table2[[#This Row],[Defective]]/Table2[[#This Row],[Number Inspected]]</f>
        <v>0.03</v>
      </c>
      <c r="G15" s="1">
        <f>IF(Table2[[#This Row],[Sample]]&lt;3,0,IF(COUNTIF(F13:F15,"&gt;="&amp;upper2)&gt;=2,1,IF(COUNTIF(F13:F15,"&lt;="&amp;lower2)&gt;=2,1,0)))</f>
        <v>0</v>
      </c>
      <c r="H15" s="1">
        <f>IF(Table2[[#This Row],[Sample]]&lt;5,0,IF(COUNTIF(F11:F15,"&gt;="&amp;upper1)&gt;=4,1,IF(COUNTIF(F11:F15,"&lt;="&amp;lower1)&gt;=4,1,0)))</f>
        <v>0</v>
      </c>
      <c r="I15" s="1">
        <f>IF(Table2[[#This Row],[Sample]]&lt;8,0,IF(COUNTIF(F8:F15,"&gt;"&amp;pbar)=8,1,IF(COUNTIF(F8:F15,"&lt;"&amp;pbar)=8,1,0)))</f>
        <v>0</v>
      </c>
      <c r="J15" s="1">
        <f t="shared" si="0"/>
        <v>6.0038495623189053E-2</v>
      </c>
      <c r="K15" s="1">
        <f t="shared" si="1"/>
        <v>6.2817104347761069E-4</v>
      </c>
      <c r="L15" s="1">
        <f t="shared" si="2"/>
        <v>3.0333333333333334E-2</v>
      </c>
      <c r="M15" s="1" t="str">
        <f>IF(Table2[[#This Row],[Fraction Defective]]&gt;=Table2[[#This Row],[UCL]],"x",IF(Table2[[#This Row],[Fraction Defective]]&lt;=LCL,1,IF(SUM(Table2[[#This Row],[2 of 3]:[8  in row]])&gt;=1,"x","")))</f>
        <v/>
      </c>
    </row>
    <row r="16" spans="2:21" x14ac:dyDescent="0.25">
      <c r="C16" s="1">
        <v>4</v>
      </c>
      <c r="D16" s="1">
        <v>300</v>
      </c>
      <c r="E16" s="1">
        <v>13</v>
      </c>
      <c r="F16" s="1">
        <f>Table2[[#This Row],[Defective]]/Table2[[#This Row],[Number Inspected]]</f>
        <v>4.3333333333333335E-2</v>
      </c>
      <c r="G16" s="1">
        <f>IF(Table2[[#This Row],[Sample]]&lt;3,0,IF(COUNTIF(F14:F16,"&gt;="&amp;upper2)&gt;=2,1,IF(COUNTIF(F14:F16,"&lt;="&amp;lower2)&gt;=2,1,0)))</f>
        <v>0</v>
      </c>
      <c r="H16" s="1">
        <f>IF(Table2[[#This Row],[Sample]]&lt;5,0,IF(COUNTIF(F12:F16,"&gt;="&amp;upper1)&gt;=4,1,IF(COUNTIF(F12:F16,"&lt;="&amp;lower1)&gt;=4,1,0)))</f>
        <v>0</v>
      </c>
      <c r="I16" s="1">
        <f>IF(Table2[[#This Row],[Sample]]&lt;8,0,IF(COUNTIF(F9:F16,"&gt;"&amp;pbar)=8,1,IF(COUNTIF(F9:F16,"&lt;"&amp;pbar)=8,1,0)))</f>
        <v>0</v>
      </c>
      <c r="J16" s="1">
        <f t="shared" si="0"/>
        <v>6.0038495623189053E-2</v>
      </c>
      <c r="K16" s="1">
        <f t="shared" si="1"/>
        <v>6.2817104347761069E-4</v>
      </c>
      <c r="L16" s="1">
        <f t="shared" si="2"/>
        <v>3.0333333333333334E-2</v>
      </c>
      <c r="M16" s="1" t="str">
        <f>IF(Table2[[#This Row],[Fraction Defective]]&gt;=Table2[[#This Row],[UCL]],"x",IF(Table2[[#This Row],[Fraction Defective]]&lt;=LCL,1,IF(SUM(Table2[[#This Row],[2 of 3]:[8  in row]])&gt;=1,"x","")))</f>
        <v/>
      </c>
    </row>
    <row r="17" spans="3:13" x14ac:dyDescent="0.25">
      <c r="C17" s="1">
        <v>5</v>
      </c>
      <c r="D17" s="1">
        <v>300</v>
      </c>
      <c r="E17" s="1">
        <v>7</v>
      </c>
      <c r="F17" s="1">
        <f>Table2[[#This Row],[Defective]]/Table2[[#This Row],[Number Inspected]]</f>
        <v>2.3333333333333334E-2</v>
      </c>
      <c r="G17" s="1">
        <f>IF(Table2[[#This Row],[Sample]]&lt;3,0,IF(COUNTIF(F15:F17,"&gt;="&amp;upper2)&gt;=2,1,IF(COUNTIF(F15:F17,"&lt;="&amp;lower2)&gt;=2,1,0)))</f>
        <v>0</v>
      </c>
      <c r="H17" s="1">
        <f>IF(Table2[[#This Row],[Sample]]&lt;5,0,IF(COUNTIF(F13:F17,"&gt;="&amp;upper1)&gt;=4,1,IF(COUNTIF(F13:F17,"&lt;="&amp;lower1)&gt;=4,1,0)))</f>
        <v>0</v>
      </c>
      <c r="I17" s="1">
        <f>IF(Table2[[#This Row],[Sample]]&lt;8,0,IF(COUNTIF(F10:F17,"&gt;"&amp;pbar)=8,1,IF(COUNTIF(F10:F17,"&lt;"&amp;pbar)=8,1,0)))</f>
        <v>0</v>
      </c>
      <c r="J17" s="1">
        <f t="shared" si="0"/>
        <v>6.0038495623189053E-2</v>
      </c>
      <c r="K17" s="1">
        <f t="shared" si="1"/>
        <v>6.2817104347761069E-4</v>
      </c>
      <c r="L17" s="1">
        <f t="shared" si="2"/>
        <v>3.0333333333333334E-2</v>
      </c>
      <c r="M17" s="1" t="str">
        <f>IF(Table2[[#This Row],[Fraction Defective]]&gt;=Table2[[#This Row],[UCL]],"x",IF(Table2[[#This Row],[Fraction Defective]]&lt;=LCL,1,IF(SUM(Table2[[#This Row],[2 of 3]:[8  in row]])&gt;=1,"x","")))</f>
        <v/>
      </c>
    </row>
    <row r="18" spans="3:13" x14ac:dyDescent="0.25">
      <c r="C18" s="1">
        <v>6</v>
      </c>
      <c r="D18" s="1">
        <v>300</v>
      </c>
      <c r="E18" s="1">
        <v>7</v>
      </c>
      <c r="F18" s="1">
        <f>Table2[[#This Row],[Defective]]/Table2[[#This Row],[Number Inspected]]</f>
        <v>2.3333333333333334E-2</v>
      </c>
      <c r="G18" s="1">
        <f>IF(Table2[[#This Row],[Sample]]&lt;3,0,IF(COUNTIF(F16:F18,"&gt;="&amp;upper2)&gt;=2,1,IF(COUNTIF(F16:F18,"&lt;="&amp;lower2)&gt;=2,1,0)))</f>
        <v>0</v>
      </c>
      <c r="H18" s="1">
        <f>IF(Table2[[#This Row],[Sample]]&lt;5,0,IF(COUNTIF(F14:F18,"&gt;="&amp;upper1)&gt;=4,1,IF(COUNTIF(F14:F18,"&lt;="&amp;lower1)&gt;=4,1,0)))</f>
        <v>0</v>
      </c>
      <c r="I18" s="1">
        <f>IF(Table2[[#This Row],[Sample]]&lt;8,0,IF(COUNTIF(F11:F18,"&gt;"&amp;pbar)=8,1,IF(COUNTIF(F11:F18,"&lt;"&amp;pbar)=8,1,0)))</f>
        <v>0</v>
      </c>
      <c r="J18" s="1">
        <f t="shared" si="0"/>
        <v>6.0038495623189053E-2</v>
      </c>
      <c r="K18" s="1">
        <f t="shared" si="1"/>
        <v>6.2817104347761069E-4</v>
      </c>
      <c r="L18" s="1">
        <f t="shared" si="2"/>
        <v>3.0333333333333334E-2</v>
      </c>
      <c r="M18" s="1" t="str">
        <f>IF(Table2[[#This Row],[Fraction Defective]]&gt;=Table2[[#This Row],[UCL]],"x",IF(Table2[[#This Row],[Fraction Defective]]&lt;=LCL,1,IF(SUM(Table2[[#This Row],[2 of 3]:[8  in row]])&gt;=1,"x","")))</f>
        <v/>
      </c>
    </row>
    <row r="19" spans="3:13" x14ac:dyDescent="0.25">
      <c r="C19" s="1">
        <v>7</v>
      </c>
      <c r="D19" s="1">
        <v>300</v>
      </c>
      <c r="E19" s="1">
        <v>6</v>
      </c>
      <c r="F19" s="1">
        <f>Table2[[#This Row],[Defective]]/Table2[[#This Row],[Number Inspected]]</f>
        <v>0.02</v>
      </c>
      <c r="G19" s="1">
        <f>IF(Table2[[#This Row],[Sample]]&lt;3,0,IF(COUNTIF(F17:F19,"&gt;="&amp;upper2)&gt;=2,1,IF(COUNTIF(F17:F19,"&lt;="&amp;lower2)&gt;=2,1,0)))</f>
        <v>0</v>
      </c>
      <c r="H19" s="1">
        <f>IF(Table2[[#This Row],[Sample]]&lt;5,0,IF(COUNTIF(F15:F19,"&gt;="&amp;upper1)&gt;=4,1,IF(COUNTIF(F15:F19,"&lt;="&amp;lower1)&gt;=4,1,0)))</f>
        <v>0</v>
      </c>
      <c r="I19" s="1">
        <f>IF(Table2[[#This Row],[Sample]]&lt;8,0,IF(COUNTIF(F12:F19,"&gt;"&amp;pbar)=8,1,IF(COUNTIF(F12:F19,"&lt;"&amp;pbar)=8,1,0)))</f>
        <v>0</v>
      </c>
      <c r="J19" s="1">
        <f t="shared" si="0"/>
        <v>6.0038495623189053E-2</v>
      </c>
      <c r="K19" s="1">
        <f t="shared" si="1"/>
        <v>6.2817104347761069E-4</v>
      </c>
      <c r="L19" s="1">
        <f t="shared" si="2"/>
        <v>3.0333333333333334E-2</v>
      </c>
      <c r="M19" s="1" t="str">
        <f>IF(Table2[[#This Row],[Fraction Defective]]&gt;=Table2[[#This Row],[UCL]],"x",IF(Table2[[#This Row],[Fraction Defective]]&lt;=LCL,1,IF(SUM(Table2[[#This Row],[2 of 3]:[8  in row]])&gt;=1,"x","")))</f>
        <v/>
      </c>
    </row>
    <row r="20" spans="3:13" x14ac:dyDescent="0.25">
      <c r="C20" s="1">
        <v>8</v>
      </c>
      <c r="D20" s="1">
        <v>300</v>
      </c>
      <c r="E20" s="1">
        <v>11</v>
      </c>
      <c r="F20" s="1">
        <f>Table2[[#This Row],[Defective]]/Table2[[#This Row],[Number Inspected]]</f>
        <v>3.6666666666666667E-2</v>
      </c>
      <c r="G20" s="1">
        <f>IF(Table2[[#This Row],[Sample]]&lt;3,0,IF(COUNTIF(F18:F20,"&gt;="&amp;upper2)&gt;=2,1,IF(COUNTIF(F18:F20,"&lt;="&amp;lower2)&gt;=2,1,0)))</f>
        <v>0</v>
      </c>
      <c r="H20" s="1">
        <f>IF(Table2[[#This Row],[Sample]]&lt;5,0,IF(COUNTIF(F16:F20,"&gt;="&amp;upper1)&gt;=4,1,IF(COUNTIF(F16:F20,"&lt;="&amp;lower1)&gt;=4,1,0)))</f>
        <v>0</v>
      </c>
      <c r="I20" s="1">
        <f>IF(Table2[[#This Row],[Sample]]&lt;8,0,IF(COUNTIF(F13:F20,"&gt;"&amp;pbar)=8,1,IF(COUNTIF(F13:F20,"&lt;"&amp;pbar)=8,1,0)))</f>
        <v>0</v>
      </c>
      <c r="J20" s="1">
        <f t="shared" si="0"/>
        <v>6.0038495623189053E-2</v>
      </c>
      <c r="K20" s="1">
        <f t="shared" si="1"/>
        <v>6.2817104347761069E-4</v>
      </c>
      <c r="L20" s="1">
        <f t="shared" si="2"/>
        <v>3.0333333333333334E-2</v>
      </c>
      <c r="M20" s="1" t="str">
        <f>IF(Table2[[#This Row],[Fraction Defective]]&gt;=Table2[[#This Row],[UCL]],"x",IF(Table2[[#This Row],[Fraction Defective]]&lt;=LCL,1,IF(SUM(Table2[[#This Row],[2 of 3]:[8  in row]])&gt;=1,"x","")))</f>
        <v/>
      </c>
    </row>
    <row r="21" spans="3:13" x14ac:dyDescent="0.25">
      <c r="C21" s="1">
        <v>9</v>
      </c>
      <c r="D21" s="1">
        <v>300</v>
      </c>
      <c r="E21" s="1">
        <v>12</v>
      </c>
      <c r="F21" s="1">
        <f>Table2[[#This Row],[Defective]]/Table2[[#This Row],[Number Inspected]]</f>
        <v>0.04</v>
      </c>
      <c r="G21" s="1">
        <f>IF(Table2[[#This Row],[Sample]]&lt;3,0,IF(COUNTIF(F19:F21,"&gt;="&amp;upper2)&gt;=2,1,IF(COUNTIF(F19:F21,"&lt;="&amp;lower2)&gt;=2,1,0)))</f>
        <v>0</v>
      </c>
      <c r="H21" s="1">
        <f>IF(Table2[[#This Row],[Sample]]&lt;5,0,IF(COUNTIF(F17:F21,"&gt;="&amp;upper1)&gt;=4,1,IF(COUNTIF(F17:F21,"&lt;="&amp;lower1)&gt;=4,1,0)))</f>
        <v>0</v>
      </c>
      <c r="I21" s="1">
        <f>IF(Table2[[#This Row],[Sample]]&lt;8,0,IF(COUNTIF(F14:F21,"&gt;"&amp;pbar)=8,1,IF(COUNTIF(F14:F21,"&lt;"&amp;pbar)=8,1,0)))</f>
        <v>0</v>
      </c>
      <c r="J21" s="1">
        <f t="shared" si="0"/>
        <v>6.0038495623189053E-2</v>
      </c>
      <c r="K21" s="1">
        <f t="shared" si="1"/>
        <v>6.2817104347761069E-4</v>
      </c>
      <c r="L21" s="1">
        <f t="shared" si="2"/>
        <v>3.0333333333333334E-2</v>
      </c>
      <c r="M21" s="1" t="str">
        <f>IF(Table2[[#This Row],[Fraction Defective]]&gt;=Table2[[#This Row],[UCL]],"x",IF(Table2[[#This Row],[Fraction Defective]]&lt;=LCL,1,IF(SUM(Table2[[#This Row],[2 of 3]:[8  in row]])&gt;=1,"x","")))</f>
        <v/>
      </c>
    </row>
    <row r="22" spans="3:13" x14ac:dyDescent="0.25">
      <c r="C22" s="1">
        <v>10</v>
      </c>
      <c r="D22" s="1">
        <v>300</v>
      </c>
      <c r="E22" s="1">
        <v>8</v>
      </c>
      <c r="F22" s="1">
        <f>Table2[[#This Row],[Defective]]/Table2[[#This Row],[Number Inspected]]</f>
        <v>2.6666666666666668E-2</v>
      </c>
      <c r="G22" s="1">
        <f>IF(Table2[[#This Row],[Sample]]&lt;3,0,IF(COUNTIF(F20:F22,"&gt;="&amp;upper2)&gt;=2,1,IF(COUNTIF(F20:F22,"&lt;="&amp;lower2)&gt;=2,1,0)))</f>
        <v>0</v>
      </c>
      <c r="H22" s="1">
        <f>IF(Table2[[#This Row],[Sample]]&lt;5,0,IF(COUNTIF(F18:F22,"&gt;="&amp;upper1)&gt;=4,1,IF(COUNTIF(F18:F22,"&lt;="&amp;lower1)&gt;=4,1,0)))</f>
        <v>0</v>
      </c>
      <c r="I22" s="1">
        <f>IF(Table2[[#This Row],[Sample]]&lt;8,0,IF(COUNTIF(F15:F22,"&gt;"&amp;pbar)=8,1,IF(COUNTIF(F15:F22,"&lt;"&amp;pbar)=8,1,0)))</f>
        <v>0</v>
      </c>
      <c r="J22" s="1">
        <f t="shared" si="0"/>
        <v>6.0038495623189053E-2</v>
      </c>
      <c r="K22" s="1">
        <f t="shared" si="1"/>
        <v>6.2817104347761069E-4</v>
      </c>
      <c r="L22" s="1">
        <f t="shared" si="2"/>
        <v>3.0333333333333334E-2</v>
      </c>
      <c r="M22" s="1" t="str">
        <f>IF(Table2[[#This Row],[Fraction Defective]]&gt;=Table2[[#This Row],[UCL]],"x",IF(Table2[[#This Row],[Fraction Defective]]&lt;=LCL,1,IF(SUM(Table2[[#This Row],[2 of 3]:[8  in row]])&gt;=1,"x","")))</f>
        <v/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pchart</vt:lpstr>
      <vt:lpstr>batch_size</vt:lpstr>
      <vt:lpstr>LCL</vt:lpstr>
      <vt:lpstr>lower1</vt:lpstr>
      <vt:lpstr>lower2</vt:lpstr>
      <vt:lpstr>pbar</vt:lpstr>
      <vt:lpstr>sforp</vt:lpstr>
      <vt:lpstr>UCL</vt:lpstr>
      <vt:lpstr>upper1</vt:lpstr>
      <vt:lpstr>upper2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Winston, Wayne L.</cp:lastModifiedBy>
  <dcterms:created xsi:type="dcterms:W3CDTF">2017-12-13T20:27:21Z</dcterms:created>
  <dcterms:modified xsi:type="dcterms:W3CDTF">2017-12-20T20:33:51Z</dcterms:modified>
</cp:coreProperties>
</file>