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Owner\Documents\honors49_54\"/>
    </mc:Choice>
  </mc:AlternateContent>
  <xr:revisionPtr revIDLastSave="0" documentId="8_{3D0983E1-8FB2-4A83-87C4-6F9C8B0F0129}" xr6:coauthVersionLast="45" xr6:coauthVersionMax="45" xr10:uidLastSave="{00000000-0000-0000-0000-000000000000}"/>
  <bookViews>
    <workbookView xWindow="-104" yWindow="-104" windowWidth="22326" windowHeight="12050" activeTab="4" xr2:uid="{00000000-000D-0000-FFFF-FFFF00000000}"/>
  </bookViews>
  <sheets>
    <sheet name="Notes" sheetId="8" r:id="rId1"/>
    <sheet name="Optimal Solution" sheetId="1" r:id="rId2"/>
    <sheet name="eight per cent_STS" sheetId="5" state="veryHidden" r:id="rId3"/>
    <sheet name="ten percent_STS" sheetId="3" state="veryHidden" r:id="rId4"/>
    <sheet name="Trial Solution" sheetId="7" r:id="rId5"/>
    <sheet name="Efficient Frontier" sheetId="6" r:id="rId6"/>
  </sheets>
  <definedNames>
    <definedName name="ChartData" localSheetId="5">'Efficient Frontier'!$L$5:$L$11</definedName>
    <definedName name="correlationmatrix" localSheetId="4">'Trial Solution'!$J$9:$N$13</definedName>
    <definedName name="correlationmatrix">'Optimal Solution'!$J$9:$N$13</definedName>
    <definedName name="InputValues" localSheetId="5">'Efficient Frontier'!$B$5:$B$11</definedName>
    <definedName name="means" localSheetId="4">'Trial Solution'!$B$5:$F$5</definedName>
    <definedName name="means">'Optimal Solution'!$B$5:$F$5</definedName>
    <definedName name="OutputAddresses" localSheetId="5">'Efficient Frontier'!#REF!</definedName>
    <definedName name="OutputValues" localSheetId="5">'Efficient Frontier'!#REF!</definedName>
    <definedName name="solver_adj" localSheetId="1" hidden="1">'Optimal Solution'!$B$4:$F$4</definedName>
    <definedName name="solver_adj" localSheetId="4" hidden="1">'Trial Solution'!$B$4:$F$4</definedName>
    <definedName name="solver_cvg" localSheetId="1" hidden="1">0.0001</definedName>
    <definedName name="solver_cvg" localSheetId="4" hidden="1">0.0001</definedName>
    <definedName name="solver_drv" localSheetId="1" hidden="1">1</definedName>
    <definedName name="solver_drv" localSheetId="4" hidden="1">1</definedName>
    <definedName name="solver_eng" localSheetId="1" hidden="1">1</definedName>
    <definedName name="solver_eng" localSheetId="4" hidden="1">1</definedName>
    <definedName name="solver_est" localSheetId="1" hidden="1">1</definedName>
    <definedName name="solver_est" localSheetId="4" hidden="1">1</definedName>
    <definedName name="solver_itr" localSheetId="1" hidden="1">2147483647</definedName>
    <definedName name="solver_itr" localSheetId="4" hidden="1">2147483647</definedName>
    <definedName name="solver_lhs1" localSheetId="1" hidden="1">'Optimal Solution'!$E$2</definedName>
    <definedName name="solver_lhs1" localSheetId="4" hidden="1">'Trial Solution'!$E$2</definedName>
    <definedName name="solver_lhs2" localSheetId="1" hidden="1">'Optimal Solution'!$G$4</definedName>
    <definedName name="solver_lhs2" localSheetId="4" hidden="1">'Trial Solution'!$G$4</definedName>
    <definedName name="solver_mip" localSheetId="1" hidden="1">2147483647</definedName>
    <definedName name="solver_mip" localSheetId="4" hidden="1">2147483647</definedName>
    <definedName name="solver_mni" localSheetId="1" hidden="1">30</definedName>
    <definedName name="solver_mni" localSheetId="4" hidden="1">30</definedName>
    <definedName name="solver_mrt" localSheetId="1" hidden="1">0.075</definedName>
    <definedName name="solver_mrt" localSheetId="4" hidden="1">0.075</definedName>
    <definedName name="solver_msl" localSheetId="1" hidden="1">2</definedName>
    <definedName name="solver_msl" localSheetId="4" hidden="1">2</definedName>
    <definedName name="solver_neg" localSheetId="1" hidden="1">1</definedName>
    <definedName name="solver_neg" localSheetId="4" hidden="1">1</definedName>
    <definedName name="solver_nod" localSheetId="1" hidden="1">2147483647</definedName>
    <definedName name="solver_nod" localSheetId="4" hidden="1">2147483647</definedName>
    <definedName name="solver_num" localSheetId="1" hidden="1">2</definedName>
    <definedName name="solver_num" localSheetId="4" hidden="1">2</definedName>
    <definedName name="solver_nwt" localSheetId="1" hidden="1">1</definedName>
    <definedName name="solver_nwt" localSheetId="4" hidden="1">1</definedName>
    <definedName name="solver_opt" localSheetId="1" hidden="1">'Optimal Solution'!$C$2</definedName>
    <definedName name="solver_opt" localSheetId="4" hidden="1">'Trial Solution'!$C$2</definedName>
    <definedName name="solver_pre" localSheetId="1" hidden="1">0.000001</definedName>
    <definedName name="solver_pre" localSheetId="4" hidden="1">0.000001</definedName>
    <definedName name="solver_rbv" localSheetId="1" hidden="1">2</definedName>
    <definedName name="solver_rbv" localSheetId="4" hidden="1">2</definedName>
    <definedName name="solver_rel1" localSheetId="1" hidden="1">3</definedName>
    <definedName name="solver_rel1" localSheetId="4" hidden="1">3</definedName>
    <definedName name="solver_rel2" localSheetId="1" hidden="1">2</definedName>
    <definedName name="solver_rel2" localSheetId="4" hidden="1">2</definedName>
    <definedName name="solver_rhs1" localSheetId="1" hidden="1">'Optimal Solution'!$G$2</definedName>
    <definedName name="solver_rhs1" localSheetId="4" hidden="1">'Trial Solution'!$G$2</definedName>
    <definedName name="solver_rhs2" localSheetId="1" hidden="1">1</definedName>
    <definedName name="solver_rhs2" localSheetId="4" hidden="1">1</definedName>
    <definedName name="solver_rlx" localSheetId="1" hidden="1">2</definedName>
    <definedName name="solver_rlx" localSheetId="4" hidden="1">2</definedName>
    <definedName name="solver_rsd" localSheetId="1" hidden="1">0</definedName>
    <definedName name="solver_rsd" localSheetId="4" hidden="1">0</definedName>
    <definedName name="solver_scl" localSheetId="1" hidden="1">1</definedName>
    <definedName name="solver_scl" localSheetId="4" hidden="1">1</definedName>
    <definedName name="solver_sho" localSheetId="1" hidden="1">2</definedName>
    <definedName name="solver_sho" localSheetId="4" hidden="1">2</definedName>
    <definedName name="solver_ssz" localSheetId="1" hidden="1">100</definedName>
    <definedName name="solver_ssz" localSheetId="4" hidden="1">100</definedName>
    <definedName name="solver_tim" localSheetId="1" hidden="1">2147483647</definedName>
    <definedName name="solver_tim" localSheetId="4" hidden="1">2147483647</definedName>
    <definedName name="solver_tol" localSheetId="1" hidden="1">0.01</definedName>
    <definedName name="solver_tol" localSheetId="4" hidden="1">0.01</definedName>
    <definedName name="solver_typ" localSheetId="1" hidden="1">2</definedName>
    <definedName name="solver_typ" localSheetId="4" hidden="1">2</definedName>
    <definedName name="solver_val" localSheetId="1" hidden="1">0</definedName>
    <definedName name="solver_val" localSheetId="4" hidden="1">0</definedName>
    <definedName name="solver_ver" localSheetId="1" hidden="1">3</definedName>
    <definedName name="solver_ver" localSheetId="4" hidden="1">3</definedName>
    <definedName name="wts" localSheetId="4">'Trial Solution'!$B$4:$F$4</definedName>
    <definedName name="wts">'Optimal Solution'!$B$4:$F$4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7" l="1"/>
  <c r="E6" i="7"/>
  <c r="D6" i="7"/>
  <c r="D3" i="7" s="1"/>
  <c r="C6" i="7"/>
  <c r="C3" i="7" s="1"/>
  <c r="B6" i="7"/>
  <c r="F5" i="7"/>
  <c r="E5" i="7"/>
  <c r="D5" i="7"/>
  <c r="C5" i="7"/>
  <c r="B5" i="7"/>
  <c r="G4" i="7"/>
  <c r="F3" i="7"/>
  <c r="E3" i="7"/>
  <c r="B3" i="7"/>
  <c r="B1" i="7"/>
  <c r="K6" i="7"/>
  <c r="B2" i="7"/>
  <c r="K4" i="7"/>
  <c r="K5" i="7"/>
  <c r="J6" i="7" l="1"/>
  <c r="E2" i="7"/>
  <c r="J4" i="7" a="1"/>
  <c r="J4" i="7" s="1"/>
  <c r="J5" i="7" s="1"/>
  <c r="C2" i="7" a="1"/>
  <c r="C2" i="7" s="1"/>
  <c r="D2" i="7" s="1"/>
  <c r="L1" i="6" l="1"/>
  <c r="K4" i="6"/>
  <c r="B1" i="1"/>
  <c r="B2" i="1"/>
  <c r="C6" i="1" l="1"/>
  <c r="D6" i="1"/>
  <c r="E6" i="1"/>
  <c r="F6" i="1"/>
  <c r="B6" i="1"/>
  <c r="B3" i="1" s="1"/>
  <c r="C5" i="1"/>
  <c r="D5" i="1"/>
  <c r="E5" i="1"/>
  <c r="F5" i="1"/>
  <c r="B5" i="1"/>
  <c r="C2" i="1" l="1" a="1"/>
  <c r="C2" i="1" s="1"/>
  <c r="D2" i="1" s="1"/>
  <c r="E2" i="1"/>
  <c r="C3" i="1"/>
  <c r="D3" i="1"/>
  <c r="E3" i="1"/>
  <c r="F3" i="1"/>
  <c r="G4" i="1"/>
</calcChain>
</file>

<file path=xl/sharedStrings.xml><?xml version="1.0" encoding="utf-8"?>
<sst xmlns="http://schemas.openxmlformats.org/spreadsheetml/2006/main" count="141" uniqueCount="75">
  <si>
    <t>REIT</t>
  </si>
  <si>
    <t>Gold</t>
  </si>
  <si>
    <t>Stocks</t>
  </si>
  <si>
    <t>Bills</t>
  </si>
  <si>
    <t>Bonds</t>
  </si>
  <si>
    <t>mean</t>
  </si>
  <si>
    <t>sigma</t>
  </si>
  <si>
    <t>wts</t>
  </si>
  <si>
    <t>wts*sigma</t>
  </si>
  <si>
    <t>var</t>
  </si>
  <si>
    <t>Harry Markowitz</t>
  </si>
  <si>
    <t>Min Variance of Annual Portfolio Return</t>
  </si>
  <si>
    <t>Changing cells:fraction in each investment</t>
  </si>
  <si>
    <t>Constraints</t>
  </si>
  <si>
    <t>Fractions add t o1</t>
  </si>
  <si>
    <t>$L$5</t>
  </si>
  <si>
    <t>$J$4,$B$3:$F$3</t>
  </si>
  <si>
    <t>Input</t>
  </si>
  <si>
    <t>desired return</t>
  </si>
  <si>
    <t>$B$3:$F$3</t>
  </si>
  <si>
    <t>REITS</t>
  </si>
  <si>
    <t>GOLD</t>
  </si>
  <si>
    <t>STOCKS</t>
  </si>
  <si>
    <t>TBILLS</t>
  </si>
  <si>
    <t>BONDS</t>
  </si>
  <si>
    <t>Sigma</t>
  </si>
  <si>
    <t>Mean</t>
  </si>
  <si>
    <t>Total Invested</t>
  </si>
  <si>
    <t>variance</t>
  </si>
  <si>
    <t>&gt;=</t>
  </si>
  <si>
    <t>Required</t>
  </si>
  <si>
    <t>h</t>
  </si>
  <si>
    <t>Year</t>
  </si>
  <si>
    <t>Portfolio  Optimization</t>
  </si>
  <si>
    <t xml:space="preserve">How should I allocate my portfolio among </t>
  </si>
  <si>
    <t>Stocks, Gold  REIT, Short term bonds, long term bonds.</t>
  </si>
  <si>
    <t>Solved  by Harry Markowitz in 1954</t>
  </si>
  <si>
    <t>1990 Nobel Prize Economics</t>
  </si>
  <si>
    <t>Key is risk return tradeoff.</t>
  </si>
  <si>
    <t>Need the Solver!</t>
  </si>
  <si>
    <t>Target  Cell</t>
  </si>
  <si>
    <t>Min variance or  standard</t>
  </si>
  <si>
    <t>deviation of portfolio</t>
  </si>
  <si>
    <t>Changing Cells</t>
  </si>
  <si>
    <t xml:space="preserve">Fraction  invested in each asset </t>
  </si>
  <si>
    <t>class.</t>
  </si>
  <si>
    <t>Sum of asset allocations=1</t>
  </si>
  <si>
    <t>Each fraction&gt;=0</t>
  </si>
  <si>
    <t>Avoids short sales</t>
  </si>
  <si>
    <t>high enough.</t>
  </si>
  <si>
    <t>Make sure expected  return is</t>
  </si>
  <si>
    <t>Mutual funds might have constraint</t>
  </si>
  <si>
    <t>&lt;=10%  in each investment..</t>
  </si>
  <si>
    <t>Once you have asset allocation</t>
  </si>
  <si>
    <t>then you try and pick best stocks,</t>
  </si>
  <si>
    <t>REITS, etc.</t>
  </si>
  <si>
    <t>Inputs Needed</t>
  </si>
  <si>
    <t>Mean return for each investment</t>
  </si>
  <si>
    <t>Standard deviation for each investment</t>
  </si>
  <si>
    <t xml:space="preserve">Important:Correlation between </t>
  </si>
  <si>
    <t>investments.</t>
  </si>
  <si>
    <t xml:space="preserve">Want low correlation between </t>
  </si>
  <si>
    <t xml:space="preserve">investments to reduce </t>
  </si>
  <si>
    <t>overall portfolio variance.</t>
  </si>
  <si>
    <t>Start with trial values for</t>
  </si>
  <si>
    <t>asset allocations,</t>
  </si>
  <si>
    <t>Compute mean return on portfolio.</t>
  </si>
  <si>
    <t>Compute sigma*fraction for each investment.</t>
  </si>
  <si>
    <t>Use Data Analysis Tool to get Correlation matrix.</t>
  </si>
  <si>
    <t>Use MMULT to compute variance of portfolio.</t>
  </si>
  <si>
    <t>Input Model into Solver.</t>
  </si>
  <si>
    <t>Efficent Frontier Worksheet shows</t>
  </si>
  <si>
    <t>how desired expected return changes</t>
  </si>
  <si>
    <t>asset allocation and risk return tradeoff.</t>
  </si>
  <si>
    <t>We are using historical inputs, Black Litterman and implied volatility give  forward looking inputs.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</si>
</sst>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0" borderId="0" xfId="0" quotePrefix="1" applyFont="1"/>
    <xf numFmtId="49" fontId="0" fillId="0" borderId="0" xfId="0" applyNumberFormat="1"/>
    <xf numFmtId="10" fontId="2" fillId="0" borderId="0" xfId="0" applyNumberFormat="1" applyFont="1"/>
    <xf numFmtId="0" fontId="4" fillId="0" borderId="2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1" xfId="0" applyFont="1" applyFill="1" applyBorder="1" applyAlignment="1"/>
    <xf numFmtId="0" fontId="5" fillId="0" borderId="0" xfId="0" applyFont="1"/>
    <xf numFmtId="0" fontId="2" fillId="3" borderId="0" xfId="0" applyFont="1" applyFill="1" applyAlignment="1">
      <alignment horizontal="right" textRotation="90"/>
    </xf>
    <xf numFmtId="0" fontId="2" fillId="0" borderId="0" xfId="0" applyNumberFormat="1" applyFont="1"/>
    <xf numFmtId="0" fontId="2" fillId="0" borderId="0" xfId="0" applyNumberFormat="1" applyFont="1" applyFill="1" applyBorder="1"/>
    <xf numFmtId="10" fontId="2" fillId="0" borderId="0" xfId="0" applyNumberFormat="1" applyFont="1" applyFill="1" applyBorder="1"/>
    <xf numFmtId="164" fontId="2" fillId="0" borderId="0" xfId="0" applyNumberFormat="1" applyFont="1"/>
    <xf numFmtId="164" fontId="2" fillId="2" borderId="0" xfId="0" applyNumberFormat="1" applyFont="1" applyFill="1"/>
    <xf numFmtId="4" fontId="2" fillId="0" borderId="0" xfId="0" applyNumberFormat="1" applyFont="1"/>
    <xf numFmtId="2" fontId="2" fillId="0" borderId="0" xfId="0" applyNumberFormat="1" applyFont="1" applyFill="1" applyBorder="1" applyAlignment="1"/>
    <xf numFmtId="2" fontId="2" fillId="0" borderId="1" xfId="0" applyNumberFormat="1" applyFont="1" applyFill="1" applyBorder="1" applyAlignment="1"/>
    <xf numFmtId="2" fontId="0" fillId="0" borderId="1" xfId="0" applyNumberFormat="1" applyFill="1" applyBorder="1" applyAlignment="1"/>
    <xf numFmtId="0" fontId="2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7" borderId="0" xfId="0" applyFont="1" applyFill="1"/>
    <xf numFmtId="0" fontId="2" fillId="8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Efficient Frontier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'Efficient Frontier'!$B$4</c:f>
              <c:strCache>
                <c:ptCount val="1"/>
                <c:pt idx="0">
                  <c:v>Mean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'Efficient Frontier'!$A$5:$A$11</c:f>
              <c:numCache>
                <c:formatCode>General</c:formatCode>
                <c:ptCount val="7"/>
                <c:pt idx="0">
                  <c:v>3.5999999999999997E-2</c:v>
                </c:pt>
                <c:pt idx="1">
                  <c:v>4.5999999999999999E-2</c:v>
                </c:pt>
                <c:pt idx="2">
                  <c:v>5.8000000000000003E-2</c:v>
                </c:pt>
                <c:pt idx="3">
                  <c:v>7.1999999999999995E-2</c:v>
                </c:pt>
                <c:pt idx="4">
                  <c:v>8.7999999999999995E-2</c:v>
                </c:pt>
                <c:pt idx="5">
                  <c:v>0.111</c:v>
                </c:pt>
                <c:pt idx="6">
                  <c:v>0.16700000000000001</c:v>
                </c:pt>
              </c:numCache>
            </c:numRef>
          </c:xVal>
          <c:yVal>
            <c:numRef>
              <c:f>'Efficient Frontier'!$B$5:$B$11</c:f>
              <c:numCache>
                <c:formatCode>General</c:formatCode>
                <c:ptCount val="7"/>
                <c:pt idx="0">
                  <c:v>5.9999998658895493E-2</c:v>
                </c:pt>
                <c:pt idx="1">
                  <c:v>7.0000000298023224E-2</c:v>
                </c:pt>
                <c:pt idx="2">
                  <c:v>7.9999998211860657E-2</c:v>
                </c:pt>
                <c:pt idx="3">
                  <c:v>8.999999612569809E-2</c:v>
                </c:pt>
                <c:pt idx="4">
                  <c:v>9.9999994039535522E-2</c:v>
                </c:pt>
                <c:pt idx="5">
                  <c:v>0.10999999940395355</c:v>
                </c:pt>
                <c:pt idx="6">
                  <c:v>0.11999999731779099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B2-4DC0-A970-1FBF9701C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368856"/>
        <c:axId val="837367216"/>
      </c:scatterChart>
      <c:valAx>
        <c:axId val="837368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Sigma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367216"/>
        <c:crosses val="autoZero"/>
        <c:crossBetween val="midCat"/>
      </c:valAx>
      <c:valAx>
        <c:axId val="83736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Expected Return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368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59741</xdr:colOff>
      <xdr:row>2</xdr:row>
      <xdr:rowOff>143866</xdr:rowOff>
    </xdr:from>
    <xdr:to>
      <xdr:col>14</xdr:col>
      <xdr:colOff>125576</xdr:colOff>
      <xdr:row>17</xdr:row>
      <xdr:rowOff>143866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E2A6FA3-2B1E-46F9-B211-6C1E19A5A8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D0C12-56EF-41E5-B66D-D79537691CD6}">
  <dimension ref="A1:N25"/>
  <sheetViews>
    <sheetView zoomScale="110" zoomScaleNormal="110" workbookViewId="0">
      <selection activeCell="F23" sqref="F23"/>
    </sheetView>
  </sheetViews>
  <sheetFormatPr defaultRowHeight="14.4" x14ac:dyDescent="0.3"/>
  <cols>
    <col min="1" max="16384" width="8.796875" style="4"/>
  </cols>
  <sheetData>
    <row r="1" spans="1:14" x14ac:dyDescent="0.3">
      <c r="A1" s="24" t="s">
        <v>33</v>
      </c>
      <c r="B1" s="24"/>
      <c r="C1" s="24"/>
      <c r="D1" s="24"/>
      <c r="E1" s="24"/>
      <c r="F1" s="24"/>
    </row>
    <row r="2" spans="1:14" x14ac:dyDescent="0.3">
      <c r="A2" s="24" t="s">
        <v>34</v>
      </c>
      <c r="B2" s="24"/>
      <c r="C2" s="24"/>
      <c r="D2" s="24"/>
      <c r="E2" s="24"/>
      <c r="F2" s="24"/>
    </row>
    <row r="3" spans="1:14" x14ac:dyDescent="0.3">
      <c r="A3" s="24" t="s">
        <v>35</v>
      </c>
      <c r="B3" s="24"/>
      <c r="C3" s="24"/>
      <c r="D3" s="24"/>
      <c r="E3" s="24"/>
      <c r="F3" s="24"/>
    </row>
    <row r="4" spans="1:14" x14ac:dyDescent="0.3">
      <c r="A4" s="24" t="s">
        <v>36</v>
      </c>
      <c r="B4" s="24"/>
      <c r="C4" s="24"/>
      <c r="D4" s="24"/>
      <c r="E4" s="24"/>
      <c r="F4" s="24"/>
    </row>
    <row r="5" spans="1:14" x14ac:dyDescent="0.3">
      <c r="A5" s="24" t="s">
        <v>37</v>
      </c>
      <c r="B5" s="24"/>
      <c r="C5" s="24"/>
      <c r="D5" s="24"/>
      <c r="E5" s="24"/>
      <c r="F5" s="24"/>
    </row>
    <row r="6" spans="1:14" x14ac:dyDescent="0.3">
      <c r="A6" s="25" t="s">
        <v>38</v>
      </c>
      <c r="B6" s="25"/>
      <c r="C6" s="25"/>
    </row>
    <row r="7" spans="1:14" x14ac:dyDescent="0.3">
      <c r="A7" s="25" t="s">
        <v>39</v>
      </c>
      <c r="B7" s="25"/>
      <c r="C7" s="25"/>
      <c r="F7" s="5" t="s">
        <v>56</v>
      </c>
      <c r="G7" s="5"/>
      <c r="H7" s="5"/>
      <c r="I7" s="5"/>
      <c r="J7" s="5"/>
    </row>
    <row r="8" spans="1:14" x14ac:dyDescent="0.3">
      <c r="A8" s="25" t="s">
        <v>40</v>
      </c>
      <c r="B8" s="25"/>
      <c r="C8" s="25"/>
      <c r="F8" s="5" t="s">
        <v>57</v>
      </c>
      <c r="G8" s="5"/>
      <c r="H8" s="5"/>
      <c r="I8" s="5"/>
      <c r="J8" s="5"/>
    </row>
    <row r="9" spans="1:14" x14ac:dyDescent="0.3">
      <c r="A9" s="25" t="s">
        <v>41</v>
      </c>
      <c r="B9" s="25"/>
      <c r="C9" s="25"/>
      <c r="F9" s="5" t="s">
        <v>58</v>
      </c>
      <c r="G9" s="5"/>
      <c r="H9" s="5"/>
      <c r="I9" s="5"/>
      <c r="J9" s="5"/>
    </row>
    <row r="10" spans="1:14" x14ac:dyDescent="0.3">
      <c r="A10" s="25" t="s">
        <v>42</v>
      </c>
      <c r="B10" s="25"/>
      <c r="C10" s="25"/>
      <c r="F10" s="5" t="s">
        <v>59</v>
      </c>
      <c r="G10" s="5"/>
      <c r="H10" s="5"/>
      <c r="I10" s="5"/>
      <c r="J10" s="5"/>
    </row>
    <row r="11" spans="1:14" x14ac:dyDescent="0.3">
      <c r="A11" s="26" t="s">
        <v>43</v>
      </c>
      <c r="B11" s="26"/>
      <c r="C11" s="26"/>
      <c r="F11" s="5" t="s">
        <v>60</v>
      </c>
      <c r="G11" s="5"/>
      <c r="H11" s="5"/>
      <c r="I11" s="5"/>
      <c r="J11" s="5"/>
    </row>
    <row r="12" spans="1:14" x14ac:dyDescent="0.3">
      <c r="A12" s="26" t="s">
        <v>44</v>
      </c>
      <c r="B12" s="26"/>
      <c r="C12" s="26"/>
      <c r="F12" s="5" t="s">
        <v>61</v>
      </c>
      <c r="G12" s="5"/>
      <c r="H12" s="5"/>
      <c r="I12" s="5"/>
      <c r="J12" s="5"/>
    </row>
    <row r="13" spans="1:14" x14ac:dyDescent="0.3">
      <c r="A13" s="26" t="s">
        <v>45</v>
      </c>
      <c r="B13" s="26"/>
      <c r="C13" s="26"/>
      <c r="F13" s="5" t="s">
        <v>62</v>
      </c>
      <c r="G13" s="5"/>
      <c r="H13" s="5"/>
      <c r="I13" s="5"/>
      <c r="J13" s="5"/>
    </row>
    <row r="14" spans="1:14" x14ac:dyDescent="0.3">
      <c r="A14" s="27" t="s">
        <v>13</v>
      </c>
      <c r="B14" s="27"/>
      <c r="C14" s="27"/>
      <c r="F14" s="5" t="s">
        <v>63</v>
      </c>
      <c r="G14" s="5"/>
      <c r="H14" s="5"/>
      <c r="I14" s="5"/>
      <c r="J14" s="5"/>
    </row>
    <row r="15" spans="1:14" x14ac:dyDescent="0.3">
      <c r="A15" s="27" t="s">
        <v>46</v>
      </c>
      <c r="B15" s="27"/>
      <c r="C15" s="27"/>
      <c r="F15" s="5" t="s">
        <v>74</v>
      </c>
      <c r="G15" s="5"/>
      <c r="H15" s="5"/>
      <c r="I15" s="5"/>
      <c r="J15" s="5"/>
      <c r="K15" s="5"/>
      <c r="L15" s="5"/>
      <c r="M15" s="5"/>
      <c r="N15" s="5"/>
    </row>
    <row r="16" spans="1:14" x14ac:dyDescent="0.3">
      <c r="A16" s="27" t="s">
        <v>47</v>
      </c>
      <c r="B16" s="27"/>
      <c r="C16" s="27"/>
      <c r="F16" s="24" t="s">
        <v>64</v>
      </c>
      <c r="G16" s="24"/>
      <c r="H16" s="24"/>
      <c r="I16" s="24"/>
      <c r="J16" s="24"/>
    </row>
    <row r="17" spans="1:10" x14ac:dyDescent="0.3">
      <c r="A17" s="27" t="s">
        <v>48</v>
      </c>
      <c r="B17" s="27"/>
      <c r="C17" s="27"/>
      <c r="F17" s="24" t="s">
        <v>65</v>
      </c>
      <c r="G17" s="24"/>
      <c r="H17" s="24"/>
      <c r="I17" s="24"/>
      <c r="J17" s="24"/>
    </row>
    <row r="18" spans="1:10" x14ac:dyDescent="0.3">
      <c r="A18" s="27" t="s">
        <v>50</v>
      </c>
      <c r="B18" s="27"/>
      <c r="C18" s="27"/>
      <c r="D18" s="27"/>
      <c r="F18" s="24" t="s">
        <v>66</v>
      </c>
      <c r="G18" s="24"/>
      <c r="H18" s="24"/>
      <c r="I18" s="24"/>
      <c r="J18" s="24"/>
    </row>
    <row r="19" spans="1:10" x14ac:dyDescent="0.3">
      <c r="A19" s="27" t="s">
        <v>49</v>
      </c>
      <c r="B19" s="27"/>
      <c r="F19" s="24" t="s">
        <v>67</v>
      </c>
      <c r="G19" s="24"/>
      <c r="H19" s="24"/>
      <c r="I19" s="24"/>
      <c r="J19" s="24"/>
    </row>
    <row r="20" spans="1:10" x14ac:dyDescent="0.3">
      <c r="A20" s="28" t="s">
        <v>51</v>
      </c>
      <c r="B20" s="28"/>
      <c r="C20" s="28"/>
      <c r="D20" s="28"/>
      <c r="F20" s="24" t="s">
        <v>68</v>
      </c>
      <c r="G20" s="24"/>
      <c r="H20" s="24"/>
      <c r="I20" s="24"/>
      <c r="J20" s="24"/>
    </row>
    <row r="21" spans="1:10" x14ac:dyDescent="0.3">
      <c r="A21" s="28" t="s">
        <v>52</v>
      </c>
      <c r="B21" s="28"/>
      <c r="C21" s="28"/>
      <c r="D21" s="28"/>
      <c r="F21" s="24" t="s">
        <v>69</v>
      </c>
      <c r="G21" s="24"/>
      <c r="H21" s="24"/>
      <c r="I21" s="24"/>
      <c r="J21" s="24"/>
    </row>
    <row r="22" spans="1:10" x14ac:dyDescent="0.3">
      <c r="A22" s="28" t="s">
        <v>53</v>
      </c>
      <c r="B22" s="28"/>
      <c r="C22" s="28"/>
      <c r="D22" s="28"/>
      <c r="F22" s="24" t="s">
        <v>70</v>
      </c>
      <c r="G22" s="24"/>
      <c r="H22" s="24"/>
      <c r="I22" s="24"/>
      <c r="J22" s="24"/>
    </row>
    <row r="23" spans="1:10" x14ac:dyDescent="0.3">
      <c r="A23" s="28" t="s">
        <v>54</v>
      </c>
      <c r="B23" s="28"/>
      <c r="C23" s="28"/>
      <c r="D23" s="28"/>
      <c r="F23" s="24" t="s">
        <v>71</v>
      </c>
      <c r="G23" s="24"/>
      <c r="H23" s="24"/>
      <c r="I23" s="24"/>
      <c r="J23" s="24"/>
    </row>
    <row r="24" spans="1:10" x14ac:dyDescent="0.3">
      <c r="A24" s="28" t="s">
        <v>55</v>
      </c>
      <c r="B24" s="28"/>
      <c r="C24" s="28"/>
      <c r="D24" s="28"/>
      <c r="F24" s="24" t="s">
        <v>72</v>
      </c>
      <c r="G24" s="24"/>
      <c r="H24" s="24"/>
      <c r="I24" s="24"/>
      <c r="J24" s="24"/>
    </row>
    <row r="25" spans="1:10" x14ac:dyDescent="0.3">
      <c r="F25" s="24" t="s">
        <v>73</v>
      </c>
      <c r="G25" s="24"/>
      <c r="H25" s="24"/>
      <c r="I25" s="24"/>
      <c r="J25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7"/>
  <sheetViews>
    <sheetView zoomScale="120" zoomScaleNormal="120" workbookViewId="0">
      <selection activeCell="A4" sqref="A4"/>
    </sheetView>
  </sheetViews>
  <sheetFormatPr defaultColWidth="9.19921875" defaultRowHeight="14.4" x14ac:dyDescent="0.3"/>
  <cols>
    <col min="1" max="1" width="9.19921875" style="4"/>
    <col min="2" max="2" width="17.69921875" style="4" customWidth="1"/>
    <col min="3" max="6" width="9.19921875" style="4"/>
    <col min="7" max="7" width="11.59765625" style="4" customWidth="1"/>
    <col min="8" max="9" width="9.19921875" style="4"/>
    <col min="10" max="10" width="12" style="4" customWidth="1"/>
    <col min="11" max="11" width="50.5" style="4" customWidth="1"/>
    <col min="12" max="16384" width="9.19921875" style="4"/>
  </cols>
  <sheetData>
    <row r="1" spans="1:16" x14ac:dyDescent="0.3">
      <c r="A1" s="4" t="s">
        <v>5</v>
      </c>
      <c r="B1" s="4" t="str">
        <f ca="1">_xlfn.FORMULATEXT(B5)</f>
        <v>=AVERAGE(B8:B55)</v>
      </c>
      <c r="C1" s="4" t="s">
        <v>28</v>
      </c>
      <c r="D1" s="4" t="s">
        <v>6</v>
      </c>
      <c r="E1" s="4" t="s">
        <v>5</v>
      </c>
      <c r="G1" s="4" t="s">
        <v>30</v>
      </c>
    </row>
    <row r="2" spans="1:16" x14ac:dyDescent="0.3">
      <c r="A2" s="4" t="s">
        <v>6</v>
      </c>
      <c r="B2" s="4" t="str">
        <f ca="1">_xlfn.FORMULATEXT(B6)</f>
        <v>=STDEV(B7:B55)</v>
      </c>
      <c r="C2" s="4">
        <f t="array" ref="C2">MMULT(B3:F3,MMULT(correlationmatrix,TRANSPOSE(B3:F3)))</f>
        <v>3.3761384440607694E-3</v>
      </c>
      <c r="D2" s="4">
        <f>SQRT(C2)</f>
        <v>5.8104547533396812E-2</v>
      </c>
      <c r="E2" s="4">
        <f>SUMPRODUCT(wts,means)</f>
        <v>8.0000000101955848E-2</v>
      </c>
      <c r="F2" s="4" t="s">
        <v>29</v>
      </c>
      <c r="G2" s="4">
        <v>0.08</v>
      </c>
    </row>
    <row r="3" spans="1:16" x14ac:dyDescent="0.3">
      <c r="A3" s="4" t="s">
        <v>8</v>
      </c>
      <c r="B3" s="18">
        <f>B4*B6</f>
        <v>1.3732399080363432E-2</v>
      </c>
      <c r="C3" s="18">
        <f t="shared" ref="C3:F3" si="0">C4*C6</f>
        <v>3.0105175860755399E-2</v>
      </c>
      <c r="D3" s="18">
        <f t="shared" si="0"/>
        <v>3.5264644450435707E-2</v>
      </c>
      <c r="E3" s="18">
        <f t="shared" si="0"/>
        <v>1.1176437112124769E-2</v>
      </c>
      <c r="F3" s="18">
        <f t="shared" si="0"/>
        <v>2.8196958445842073E-2</v>
      </c>
      <c r="G3" s="4" t="s">
        <v>27</v>
      </c>
    </row>
    <row r="4" spans="1:16" x14ac:dyDescent="0.3">
      <c r="A4" s="4" t="s">
        <v>7</v>
      </c>
      <c r="B4" s="19">
        <v>6.8630963450741225E-2</v>
      </c>
      <c r="C4" s="19">
        <v>0.10274390488984861</v>
      </c>
      <c r="D4" s="19">
        <v>0.20579184232916597</v>
      </c>
      <c r="E4" s="19">
        <v>0.32635979581058272</v>
      </c>
      <c r="F4" s="19">
        <v>0.29647349917203025</v>
      </c>
      <c r="G4" s="20">
        <f>SUM(B4:F4)</f>
        <v>1.0000000056523688</v>
      </c>
    </row>
    <row r="5" spans="1:16" x14ac:dyDescent="0.3">
      <c r="A5" s="4" t="s">
        <v>5</v>
      </c>
      <c r="B5" s="18">
        <f>AVERAGE(B8:B55)</f>
        <v>0.11782641822901063</v>
      </c>
      <c r="C5" s="18">
        <f t="shared" ref="C5:F5" si="1">AVERAGE(C8:C55)</f>
        <v>0.10683591354634007</v>
      </c>
      <c r="D5" s="18">
        <f t="shared" si="1"/>
        <v>0.12018750000000002</v>
      </c>
      <c r="E5" s="18">
        <f t="shared" si="1"/>
        <v>4.5983333333333348E-2</v>
      </c>
      <c r="F5" s="18">
        <f t="shared" si="1"/>
        <v>7.1493750000000009E-2</v>
      </c>
    </row>
    <row r="6" spans="1:16" x14ac:dyDescent="0.3">
      <c r="A6" s="4" t="s">
        <v>6</v>
      </c>
      <c r="B6" s="18">
        <f>STDEV(B7:B55)</f>
        <v>0.20009043134327614</v>
      </c>
      <c r="C6" s="18">
        <f t="shared" ref="C6:F6" si="2">STDEV(C7:C55)</f>
        <v>0.29301179367312402</v>
      </c>
      <c r="D6" s="18">
        <f t="shared" si="2"/>
        <v>0.17136075002443282</v>
      </c>
      <c r="E6" s="18">
        <f t="shared" si="2"/>
        <v>3.4245753476973943E-2</v>
      </c>
      <c r="F6" s="18">
        <f t="shared" si="2"/>
        <v>9.510785457920691E-2</v>
      </c>
    </row>
    <row r="7" spans="1:16" ht="15" thickBot="1" x14ac:dyDescent="0.35">
      <c r="A7" s="4" t="s">
        <v>32</v>
      </c>
      <c r="B7" s="18" t="s">
        <v>0</v>
      </c>
      <c r="C7" s="18" t="s">
        <v>1</v>
      </c>
      <c r="D7" s="18" t="s">
        <v>2</v>
      </c>
      <c r="E7" s="18" t="s">
        <v>3</v>
      </c>
      <c r="F7" s="18" t="s">
        <v>4</v>
      </c>
    </row>
    <row r="8" spans="1:16" x14ac:dyDescent="0.3">
      <c r="A8" s="4">
        <v>1972</v>
      </c>
      <c r="B8" s="18">
        <v>0.11192500000000001</v>
      </c>
      <c r="C8" s="18">
        <v>0.46538895152198406</v>
      </c>
      <c r="D8" s="18">
        <v>0.18759999999999999</v>
      </c>
      <c r="E8" s="18">
        <v>3.95E-2</v>
      </c>
      <c r="F8" s="18">
        <v>2.8199999999999999E-2</v>
      </c>
      <c r="I8" s="10"/>
      <c r="J8" s="10" t="s">
        <v>0</v>
      </c>
      <c r="K8" s="10" t="s">
        <v>1</v>
      </c>
      <c r="L8" s="10" t="s">
        <v>2</v>
      </c>
      <c r="M8" s="10" t="s">
        <v>3</v>
      </c>
      <c r="N8" s="10" t="s">
        <v>4</v>
      </c>
    </row>
    <row r="9" spans="1:16" ht="15" thickBot="1" x14ac:dyDescent="0.35">
      <c r="A9" s="4">
        <v>1973</v>
      </c>
      <c r="B9" s="18">
        <v>-0.27216699999999999</v>
      </c>
      <c r="C9" s="18">
        <v>0.76565625480843225</v>
      </c>
      <c r="D9" s="18">
        <v>-0.1431</v>
      </c>
      <c r="E9" s="18">
        <v>6.7299999999999999E-2</v>
      </c>
      <c r="F9" s="18">
        <v>3.6600000000000001E-2</v>
      </c>
      <c r="I9" s="11" t="s">
        <v>0</v>
      </c>
      <c r="J9" s="11">
        <v>1</v>
      </c>
      <c r="K9" s="11">
        <v>-0.13485272961866279</v>
      </c>
      <c r="L9" s="11">
        <v>0.57771813652412607</v>
      </c>
      <c r="M9" s="11">
        <v>-3.010861428922236E-2</v>
      </c>
      <c r="N9" s="12">
        <v>6.9866063969682798E-2</v>
      </c>
    </row>
    <row r="10" spans="1:16" ht="15" thickBot="1" x14ac:dyDescent="0.35">
      <c r="A10" s="4">
        <v>1974</v>
      </c>
      <c r="B10" s="18">
        <v>-0.42231600000000002</v>
      </c>
      <c r="C10" s="18">
        <v>0.6122004357298475</v>
      </c>
      <c r="D10" s="18">
        <v>-0.25900000000000001</v>
      </c>
      <c r="E10" s="18">
        <v>7.7799999999999994E-2</v>
      </c>
      <c r="F10" s="18">
        <v>1.9900000000000001E-2</v>
      </c>
      <c r="I10" s="11" t="s">
        <v>1</v>
      </c>
      <c r="J10" s="11">
        <v>-0.13485272961866279</v>
      </c>
      <c r="K10" s="11">
        <v>1</v>
      </c>
      <c r="L10" s="11">
        <v>-0.196872609180751</v>
      </c>
      <c r="M10" s="11">
        <v>6.8193330539118899E-2</v>
      </c>
      <c r="N10" s="12">
        <v>-0.11978841299789551</v>
      </c>
    </row>
    <row r="11" spans="1:16" ht="15" thickBot="1" x14ac:dyDescent="0.35">
      <c r="A11" s="4">
        <v>1975</v>
      </c>
      <c r="B11" s="18">
        <v>0.363367</v>
      </c>
      <c r="C11" s="18">
        <v>-0.24135135135135138</v>
      </c>
      <c r="D11" s="18">
        <v>0.37</v>
      </c>
      <c r="E11" s="18">
        <v>5.9900000000000002E-2</v>
      </c>
      <c r="F11" s="18">
        <v>3.61E-2</v>
      </c>
      <c r="I11" s="11" t="s">
        <v>2</v>
      </c>
      <c r="J11" s="11">
        <v>0.57771813652412607</v>
      </c>
      <c r="K11" s="11">
        <v>-0.196872609180751</v>
      </c>
      <c r="L11" s="11">
        <v>1</v>
      </c>
      <c r="M11" s="11">
        <v>4.3488728543104531E-2</v>
      </c>
      <c r="N11" s="12">
        <v>1.1069697372088259E-2</v>
      </c>
    </row>
    <row r="12" spans="1:16" ht="15" thickBot="1" x14ac:dyDescent="0.35">
      <c r="A12" s="4">
        <v>1976</v>
      </c>
      <c r="B12" s="18">
        <v>0.48973700000000003</v>
      </c>
      <c r="C12" s="18">
        <v>-3.0281439258995371E-2</v>
      </c>
      <c r="D12" s="18">
        <v>0.23830000000000001</v>
      </c>
      <c r="E12" s="18">
        <v>4.9700000000000001E-2</v>
      </c>
      <c r="F12" s="18">
        <v>0.1598</v>
      </c>
      <c r="I12" s="11" t="s">
        <v>3</v>
      </c>
      <c r="J12" s="11">
        <v>-3.010861428922236E-2</v>
      </c>
      <c r="K12" s="11">
        <v>6.8193330539118899E-2</v>
      </c>
      <c r="L12" s="11">
        <v>4.3488728543104531E-2</v>
      </c>
      <c r="M12" s="11">
        <v>1</v>
      </c>
      <c r="N12" s="12">
        <v>0.22840862607680937</v>
      </c>
      <c r="O12" s="5"/>
      <c r="P12" s="5"/>
    </row>
    <row r="13" spans="1:16" ht="15" thickBot="1" x14ac:dyDescent="0.35">
      <c r="A13" s="4">
        <v>1977</v>
      </c>
      <c r="B13" s="18">
        <v>0.19076499999999999</v>
      </c>
      <c r="C13" s="18">
        <v>0.2387950036737693</v>
      </c>
      <c r="D13" s="18">
        <v>-6.9800000000000001E-2</v>
      </c>
      <c r="E13" s="18">
        <v>5.1299999999999998E-2</v>
      </c>
      <c r="F13" s="18">
        <v>1.29E-2</v>
      </c>
      <c r="I13" s="2" t="s">
        <v>4</v>
      </c>
      <c r="J13" s="2">
        <v>6.9866063969682798E-2</v>
      </c>
      <c r="K13" s="2">
        <v>-0.11978841299789551</v>
      </c>
      <c r="L13" s="2">
        <v>1.1069697372088259E-2</v>
      </c>
      <c r="M13" s="2">
        <v>0.22840862607680937</v>
      </c>
      <c r="N13" s="2">
        <v>1</v>
      </c>
      <c r="O13" s="5"/>
      <c r="P13" s="5"/>
    </row>
    <row r="14" spans="1:16" x14ac:dyDescent="0.3">
      <c r="A14" s="4">
        <v>1978</v>
      </c>
      <c r="B14" s="18">
        <v>-1.6404999999999999E-2</v>
      </c>
      <c r="C14" s="18">
        <v>0.34727164887307244</v>
      </c>
      <c r="D14" s="18">
        <v>6.5100000000000005E-2</v>
      </c>
      <c r="E14" s="18">
        <v>6.93E-2</v>
      </c>
      <c r="F14" s="18">
        <v>-7.7999999999999996E-3</v>
      </c>
      <c r="G14" s="4" t="s">
        <v>31</v>
      </c>
      <c r="I14" s="5"/>
      <c r="J14" s="5"/>
      <c r="K14" s="5"/>
      <c r="L14" s="5"/>
      <c r="M14" s="5"/>
      <c r="N14" s="5"/>
      <c r="O14" s="5"/>
      <c r="P14" s="5"/>
    </row>
    <row r="15" spans="1:16" x14ac:dyDescent="0.3">
      <c r="A15" s="4">
        <v>1979</v>
      </c>
      <c r="B15" s="18">
        <v>0.30525999999999998</v>
      </c>
      <c r="C15" s="18">
        <v>1.4609289016068678</v>
      </c>
      <c r="D15" s="18">
        <v>0.1852</v>
      </c>
      <c r="E15" s="18">
        <v>9.9400000000000002E-2</v>
      </c>
      <c r="F15" s="18">
        <v>6.7000000000000002E-3</v>
      </c>
      <c r="I15" s="5"/>
      <c r="J15" s="5"/>
      <c r="K15" s="5"/>
      <c r="L15" s="5"/>
      <c r="M15" s="5"/>
      <c r="N15" s="5"/>
      <c r="O15" s="5"/>
      <c r="P15" s="5"/>
    </row>
    <row r="16" spans="1:16" ht="15" thickBot="1" x14ac:dyDescent="0.35">
      <c r="A16" s="4">
        <v>1980</v>
      </c>
      <c r="B16" s="18">
        <v>0.28019500000000003</v>
      </c>
      <c r="C16" s="18">
        <v>5.9033989266547404E-2</v>
      </c>
      <c r="D16" s="18">
        <v>0.31740000000000002</v>
      </c>
      <c r="E16" s="18">
        <v>0.11219999999999999</v>
      </c>
      <c r="F16" s="18">
        <v>-2.9899999999999999E-2</v>
      </c>
      <c r="J16" s="1"/>
      <c r="K16" s="1"/>
      <c r="L16" s="1"/>
      <c r="M16" s="1"/>
      <c r="N16" s="2"/>
    </row>
    <row r="17" spans="1:27" ht="15" thickBot="1" x14ac:dyDescent="0.35">
      <c r="A17" s="4">
        <v>1981</v>
      </c>
      <c r="B17" s="18">
        <v>8.5755999999999999E-2</v>
      </c>
      <c r="C17" s="18">
        <v>-0.32601351351351349</v>
      </c>
      <c r="D17" s="18">
        <v>-4.7E-2</v>
      </c>
      <c r="E17" s="18">
        <v>0.14299999999999999</v>
      </c>
      <c r="F17" s="18">
        <v>8.2000000000000003E-2</v>
      </c>
      <c r="I17" s="6"/>
      <c r="J17" s="1"/>
      <c r="K17" s="1"/>
      <c r="L17" s="1"/>
      <c r="M17" s="1"/>
      <c r="N17" s="2"/>
      <c r="O17" s="6"/>
    </row>
    <row r="18" spans="1:27" ht="15" thickBot="1" x14ac:dyDescent="0.35">
      <c r="A18" s="4">
        <v>1982</v>
      </c>
      <c r="B18" s="18">
        <v>0.31644</v>
      </c>
      <c r="C18" s="18">
        <v>0.13471177944862156</v>
      </c>
      <c r="D18" s="18">
        <v>0.20419999999999999</v>
      </c>
      <c r="E18" s="18">
        <v>0.1101</v>
      </c>
      <c r="F18" s="18">
        <v>0.3281</v>
      </c>
      <c r="I18" s="6"/>
      <c r="J18" s="1"/>
      <c r="K18" s="1"/>
      <c r="L18" s="1"/>
      <c r="M18" s="1"/>
      <c r="N18" s="2"/>
      <c r="O18" s="6"/>
    </row>
    <row r="19" spans="1:27" ht="15" thickBot="1" x14ac:dyDescent="0.35">
      <c r="A19" s="4">
        <v>1983</v>
      </c>
      <c r="B19" s="18">
        <v>0.254689</v>
      </c>
      <c r="C19" s="18">
        <v>-0.15184980673660961</v>
      </c>
      <c r="D19" s="18">
        <v>0.22339999999999999</v>
      </c>
      <c r="E19" s="18">
        <v>8.4500000000000006E-2</v>
      </c>
      <c r="F19" s="18">
        <v>3.2000000000000001E-2</v>
      </c>
      <c r="I19" s="6"/>
      <c r="J19" s="1"/>
      <c r="K19" s="1"/>
      <c r="L19" s="1"/>
      <c r="M19" s="1"/>
      <c r="N19" s="2"/>
      <c r="O19" s="6"/>
    </row>
    <row r="20" spans="1:27" ht="15" thickBot="1" x14ac:dyDescent="0.35">
      <c r="A20" s="4">
        <v>1984</v>
      </c>
      <c r="B20" s="18">
        <v>0.14815300000000001</v>
      </c>
      <c r="C20" s="18">
        <v>-0.20247395833333334</v>
      </c>
      <c r="D20" s="18">
        <v>6.1499999999999999E-2</v>
      </c>
      <c r="E20" s="18">
        <v>9.6100000000000005E-2</v>
      </c>
      <c r="F20" s="18">
        <v>0.13730000000000001</v>
      </c>
      <c r="I20" s="6"/>
      <c r="J20" s="1"/>
      <c r="K20" s="1"/>
      <c r="L20" s="1"/>
      <c r="M20" s="1"/>
      <c r="N20" s="2"/>
      <c r="O20" s="6"/>
    </row>
    <row r="21" spans="1:27" x14ac:dyDescent="0.3">
      <c r="A21" s="4">
        <v>1985</v>
      </c>
      <c r="B21" s="18">
        <v>5.9199000000000002E-2</v>
      </c>
      <c r="C21" s="18">
        <v>6.8081632653061303E-2</v>
      </c>
      <c r="D21" s="18">
        <v>0.31240000000000001</v>
      </c>
      <c r="E21" s="18">
        <v>7.4899999999999994E-2</v>
      </c>
      <c r="F21" s="18">
        <v>0.2571</v>
      </c>
      <c r="I21" s="6"/>
      <c r="J21" s="6"/>
      <c r="K21" s="6"/>
      <c r="L21" s="6"/>
      <c r="M21" s="6"/>
      <c r="N21" s="6"/>
      <c r="O21" s="6"/>
    </row>
    <row r="22" spans="1:27" x14ac:dyDescent="0.3">
      <c r="A22" s="4">
        <v>1986</v>
      </c>
      <c r="B22" s="18">
        <v>0.19175799999999998</v>
      </c>
      <c r="C22" s="18">
        <v>0.23020483032711694</v>
      </c>
      <c r="D22" s="18">
        <v>0.18490000000000001</v>
      </c>
      <c r="E22" s="18">
        <v>6.0400000000000002E-2</v>
      </c>
      <c r="F22" s="18">
        <v>0.24279999999999999</v>
      </c>
      <c r="I22" s="6"/>
      <c r="J22" s="6"/>
      <c r="K22" s="6"/>
      <c r="L22" s="6"/>
      <c r="M22" s="6"/>
      <c r="N22" s="6"/>
      <c r="O22" s="6"/>
    </row>
    <row r="23" spans="1:27" x14ac:dyDescent="0.3">
      <c r="A23" s="4">
        <v>1987</v>
      </c>
      <c r="B23" s="18">
        <v>-0.106686</v>
      </c>
      <c r="C23" s="18">
        <v>0.20303180914512936</v>
      </c>
      <c r="D23" s="18">
        <v>5.8099999999999999E-2</v>
      </c>
      <c r="E23" s="18">
        <v>5.7200000000000001E-2</v>
      </c>
      <c r="F23" s="18">
        <v>-4.9599999999999998E-2</v>
      </c>
      <c r="I23" s="6"/>
      <c r="J23" s="6"/>
      <c r="K23" s="6"/>
      <c r="L23" s="6"/>
      <c r="M23" s="6"/>
      <c r="N23" s="6"/>
      <c r="O23" s="6"/>
    </row>
    <row r="24" spans="1:27" x14ac:dyDescent="0.3">
      <c r="A24" s="4">
        <v>1988</v>
      </c>
      <c r="B24" s="18">
        <v>0.11355399999999999</v>
      </c>
      <c r="C24" s="18">
        <v>-0.14563106796116504</v>
      </c>
      <c r="D24" s="18">
        <v>0.16539999999999999</v>
      </c>
      <c r="E24" s="18">
        <v>6.4500000000000002E-2</v>
      </c>
      <c r="F24" s="18">
        <v>8.2199999999999995E-2</v>
      </c>
      <c r="I24" s="6"/>
      <c r="J24" s="6"/>
      <c r="K24" s="6"/>
      <c r="L24" s="6"/>
      <c r="M24" s="6"/>
      <c r="N24" s="6"/>
      <c r="O24" s="6"/>
    </row>
    <row r="25" spans="1:27" x14ac:dyDescent="0.3">
      <c r="A25" s="4">
        <v>1989</v>
      </c>
      <c r="B25" s="18">
        <v>-1.8135999999999999E-2</v>
      </c>
      <c r="C25" s="18">
        <v>-2.8892649903288308E-2</v>
      </c>
      <c r="D25" s="18">
        <v>0.31480000000000002</v>
      </c>
      <c r="E25" s="18">
        <v>8.1100000000000005E-2</v>
      </c>
      <c r="F25" s="18">
        <v>0.1769</v>
      </c>
      <c r="I25" s="6"/>
      <c r="J25" s="6"/>
      <c r="K25" s="7"/>
      <c r="L25" s="6"/>
      <c r="M25" s="6"/>
      <c r="N25" s="6"/>
      <c r="O25" s="6"/>
    </row>
    <row r="26" spans="1:27" x14ac:dyDescent="0.3">
      <c r="A26" s="4">
        <v>1990</v>
      </c>
      <c r="B26" s="18">
        <v>-0.17345099999999999</v>
      </c>
      <c r="C26" s="18">
        <v>-2.2781028258433905E-2</v>
      </c>
      <c r="D26" s="18">
        <v>-3.0599999999999999E-2</v>
      </c>
      <c r="E26" s="18">
        <v>7.5499999999999998E-2</v>
      </c>
      <c r="F26" s="18">
        <v>6.2399999999999997E-2</v>
      </c>
      <c r="I26" s="6"/>
      <c r="J26" s="6"/>
      <c r="K26" s="6"/>
      <c r="L26" s="6"/>
      <c r="M26" s="6"/>
      <c r="N26" s="6"/>
      <c r="O26" s="6"/>
    </row>
    <row r="27" spans="1:27" x14ac:dyDescent="0.3">
      <c r="A27" s="4">
        <v>1991</v>
      </c>
      <c r="B27" s="18">
        <v>0.35679099999999997</v>
      </c>
      <c r="C27" s="18">
        <v>-0.10522292993630576</v>
      </c>
      <c r="D27" s="18">
        <v>0.30230000000000001</v>
      </c>
      <c r="E27" s="18">
        <v>5.6099999999999997E-2</v>
      </c>
      <c r="F27" s="18">
        <v>0.15</v>
      </c>
      <c r="I27" s="6"/>
      <c r="J27" s="6"/>
      <c r="K27" s="6"/>
      <c r="L27" s="6"/>
      <c r="M27" s="6"/>
      <c r="N27" s="6"/>
      <c r="O27" s="6"/>
    </row>
    <row r="28" spans="1:27" x14ac:dyDescent="0.3">
      <c r="A28" s="4">
        <v>1992</v>
      </c>
      <c r="B28" s="18">
        <v>0.121754</v>
      </c>
      <c r="C28" s="18">
        <v>-6.2072892938496618E-2</v>
      </c>
      <c r="D28" s="18">
        <v>7.4899999999999994E-2</v>
      </c>
      <c r="E28" s="18">
        <v>3.4099999999999998E-2</v>
      </c>
      <c r="F28" s="18">
        <v>9.3600000000000003E-2</v>
      </c>
      <c r="I28" s="6"/>
      <c r="J28" s="6"/>
      <c r="K28" s="6"/>
      <c r="L28" s="6"/>
      <c r="M28" s="6"/>
      <c r="N28" s="6"/>
      <c r="O28" s="6"/>
    </row>
    <row r="29" spans="1:27" x14ac:dyDescent="0.3">
      <c r="A29" s="4">
        <v>1993</v>
      </c>
      <c r="B29" s="18">
        <v>0.185472</v>
      </c>
      <c r="C29" s="18">
        <v>0.19914996964177301</v>
      </c>
      <c r="D29" s="18">
        <v>9.9699999999999997E-2</v>
      </c>
      <c r="E29" s="18">
        <v>2.98E-2</v>
      </c>
      <c r="F29" s="18">
        <v>0.1421</v>
      </c>
    </row>
    <row r="30" spans="1:27" x14ac:dyDescent="0.3">
      <c r="A30" s="4">
        <v>1994</v>
      </c>
      <c r="B30" s="18">
        <v>8.0549999999999997E-3</v>
      </c>
      <c r="C30" s="18">
        <v>-3.44303797468355E-2</v>
      </c>
      <c r="D30" s="18">
        <v>1.3299999999999999E-2</v>
      </c>
      <c r="E30" s="18">
        <v>3.9899999999999998E-2</v>
      </c>
      <c r="F30" s="18">
        <v>-8.0399999999999999E-2</v>
      </c>
    </row>
    <row r="31" spans="1:27" x14ac:dyDescent="0.3">
      <c r="A31" s="4">
        <v>1995</v>
      </c>
      <c r="B31" s="18">
        <v>0.18309</v>
      </c>
      <c r="C31" s="18">
        <v>1.4944939695857487E-2</v>
      </c>
      <c r="D31" s="18">
        <v>0.372</v>
      </c>
      <c r="E31" s="18">
        <v>5.5199999999999999E-2</v>
      </c>
      <c r="F31" s="18">
        <v>0.23480000000000001</v>
      </c>
      <c r="K31" s="9"/>
      <c r="L31" s="9"/>
      <c r="M31" s="9"/>
      <c r="N31" s="9"/>
      <c r="S31" s="9"/>
      <c r="T31" s="9"/>
      <c r="U31" s="9"/>
      <c r="V31" s="9"/>
      <c r="W31" s="9"/>
      <c r="X31" s="9"/>
      <c r="Y31" s="9"/>
      <c r="Z31" s="9"/>
      <c r="AA31" s="9"/>
    </row>
    <row r="32" spans="1:27" x14ac:dyDescent="0.3">
      <c r="A32" s="4">
        <v>1996</v>
      </c>
      <c r="B32" s="18">
        <v>0.35753599999999996</v>
      </c>
      <c r="C32" s="18">
        <v>-4.9857917850684601E-2</v>
      </c>
      <c r="D32" s="18">
        <v>0.2268</v>
      </c>
      <c r="E32" s="18">
        <v>5.0200000000000002E-2</v>
      </c>
      <c r="F32" s="18">
        <v>1.43E-2</v>
      </c>
      <c r="K32" s="9"/>
      <c r="L32" s="9"/>
      <c r="M32" s="9"/>
      <c r="N32" s="9"/>
      <c r="S32" s="9"/>
      <c r="T32" s="9"/>
      <c r="U32" s="9"/>
      <c r="V32" s="9"/>
      <c r="W32" s="9"/>
      <c r="X32" s="9"/>
      <c r="Y32" s="9"/>
      <c r="Z32" s="9"/>
      <c r="AA32" s="9"/>
    </row>
    <row r="33" spans="1:27" x14ac:dyDescent="0.3">
      <c r="A33" s="4">
        <v>1997</v>
      </c>
      <c r="B33" s="18">
        <v>0.188609</v>
      </c>
      <c r="C33" s="18">
        <v>-0.21778140293637852</v>
      </c>
      <c r="D33" s="18">
        <v>0.33100000000000002</v>
      </c>
      <c r="E33" s="18">
        <v>5.0500000000000003E-2</v>
      </c>
      <c r="F33" s="18">
        <v>9.9400000000000002E-2</v>
      </c>
      <c r="K33" s="9"/>
      <c r="L33" s="9"/>
      <c r="M33" s="9"/>
      <c r="N33" s="9"/>
      <c r="S33" s="9"/>
      <c r="T33" s="9"/>
      <c r="U33" s="9"/>
      <c r="V33" s="9"/>
      <c r="W33" s="9"/>
      <c r="X33" s="9"/>
      <c r="Y33" s="9"/>
      <c r="Z33" s="9"/>
      <c r="AA33" s="9"/>
    </row>
    <row r="34" spans="1:27" x14ac:dyDescent="0.3">
      <c r="A34" s="4">
        <v>1998</v>
      </c>
      <c r="B34" s="18">
        <v>-0.18822700000000001</v>
      </c>
      <c r="C34" s="18">
        <v>1.9117135905457468E-3</v>
      </c>
      <c r="D34" s="18">
        <v>0.28339999999999999</v>
      </c>
      <c r="E34" s="18">
        <v>4.7300000000000002E-2</v>
      </c>
      <c r="F34" s="18">
        <v>0.1492</v>
      </c>
      <c r="K34" s="9"/>
      <c r="L34" s="9"/>
      <c r="M34" s="9"/>
      <c r="N34" s="9"/>
      <c r="S34" s="9"/>
      <c r="T34" s="9"/>
      <c r="U34" s="9"/>
      <c r="V34" s="9"/>
      <c r="W34" s="9"/>
      <c r="X34" s="9"/>
      <c r="Y34" s="9"/>
      <c r="Z34" s="9"/>
      <c r="AA34" s="9"/>
    </row>
    <row r="35" spans="1:27" x14ac:dyDescent="0.3">
      <c r="A35" s="4">
        <v>1999</v>
      </c>
      <c r="B35" s="18">
        <v>-6.4758999999999997E-2</v>
      </c>
      <c r="C35" s="18">
        <v>-2.1509106678230663E-2</v>
      </c>
      <c r="D35" s="18">
        <v>0.2089</v>
      </c>
      <c r="E35" s="18">
        <v>4.5100000000000001E-2</v>
      </c>
      <c r="F35" s="18">
        <v>-8.2500000000000004E-2</v>
      </c>
      <c r="K35" s="9"/>
      <c r="L35" s="9"/>
      <c r="M35" s="9"/>
    </row>
    <row r="36" spans="1:27" x14ac:dyDescent="0.3">
      <c r="A36" s="4">
        <v>2000</v>
      </c>
      <c r="B36" s="18">
        <v>0.25890200000000002</v>
      </c>
      <c r="C36" s="18">
        <v>-3.2795603616380072E-2</v>
      </c>
      <c r="D36" s="18">
        <v>-9.0300000000000005E-2</v>
      </c>
      <c r="E36" s="18">
        <v>5.7599999999999998E-2</v>
      </c>
      <c r="F36" s="18">
        <v>0.1666</v>
      </c>
    </row>
    <row r="37" spans="1:27" x14ac:dyDescent="0.3">
      <c r="A37" s="4">
        <v>2001</v>
      </c>
      <c r="B37" s="18">
        <v>0.15502021837079205</v>
      </c>
      <c r="C37" s="18">
        <v>1.9428152492668663E-2</v>
      </c>
      <c r="D37" s="18">
        <v>-0.11849999999999999</v>
      </c>
      <c r="E37" s="18">
        <v>3.6700000000000003E-2</v>
      </c>
      <c r="F37" s="18">
        <v>5.57E-2</v>
      </c>
    </row>
    <row r="38" spans="1:27" x14ac:dyDescent="0.3">
      <c r="A38" s="4">
        <v>2002</v>
      </c>
      <c r="B38" s="18">
        <v>5.2155705932549701E-2</v>
      </c>
      <c r="C38" s="18">
        <v>0.23049262855088085</v>
      </c>
      <c r="D38" s="18">
        <v>-0.21970000000000001</v>
      </c>
      <c r="E38" s="18">
        <v>1.66E-2</v>
      </c>
      <c r="F38" s="18">
        <v>0.1512</v>
      </c>
    </row>
    <row r="39" spans="1:27" x14ac:dyDescent="0.3">
      <c r="A39" s="4">
        <v>2003</v>
      </c>
      <c r="B39" s="18">
        <v>0.38466344636355609</v>
      </c>
      <c r="C39" s="18">
        <v>0.21332554061952075</v>
      </c>
      <c r="D39" s="18">
        <v>0.28360000000000002</v>
      </c>
      <c r="E39" s="18">
        <v>1.03E-2</v>
      </c>
      <c r="F39" s="18">
        <v>3.8E-3</v>
      </c>
    </row>
    <row r="40" spans="1:27" x14ac:dyDescent="0.3">
      <c r="A40" s="4">
        <v>2004</v>
      </c>
      <c r="B40" s="18">
        <v>0.3040950579347077</v>
      </c>
      <c r="C40" s="18">
        <v>2.7938342967244758E-2</v>
      </c>
      <c r="D40" s="18">
        <v>0.1074</v>
      </c>
      <c r="E40" s="18">
        <v>1.23E-2</v>
      </c>
      <c r="F40" s="18">
        <v>4.4900000000000002E-2</v>
      </c>
    </row>
    <row r="41" spans="1:27" x14ac:dyDescent="0.3">
      <c r="A41" s="4">
        <v>2005</v>
      </c>
      <c r="B41" s="18">
        <v>8.2881613678449373E-2</v>
      </c>
      <c r="C41" s="18">
        <v>0.22012652296157448</v>
      </c>
      <c r="D41" s="18">
        <v>4.8300000000000003E-2</v>
      </c>
      <c r="E41" s="18">
        <v>3.0099999999999998E-2</v>
      </c>
      <c r="F41" s="18">
        <v>2.87E-2</v>
      </c>
    </row>
    <row r="42" spans="1:27" x14ac:dyDescent="0.3">
      <c r="A42" s="4">
        <v>2006</v>
      </c>
      <c r="B42" s="18">
        <v>0.34351350828461791</v>
      </c>
      <c r="C42" s="18">
        <v>0.23043686989918388</v>
      </c>
      <c r="D42" s="18">
        <v>0.15609999999999999</v>
      </c>
      <c r="E42" s="18">
        <v>4.6800000000000001E-2</v>
      </c>
      <c r="F42" s="18">
        <v>1.9599999999999999E-2</v>
      </c>
    </row>
    <row r="43" spans="1:27" x14ac:dyDescent="0.3">
      <c r="A43" s="4">
        <v>2007</v>
      </c>
      <c r="B43" s="18">
        <v>-0.17831286806619573</v>
      </c>
      <c r="C43" s="18">
        <v>0.31213421771361688</v>
      </c>
      <c r="D43" s="18">
        <v>5.4800000000000001E-2</v>
      </c>
      <c r="E43" s="18">
        <v>4.6399999999999997E-2</v>
      </c>
      <c r="F43" s="18">
        <v>0.1021</v>
      </c>
    </row>
    <row r="44" spans="1:27" ht="15" thickBot="1" x14ac:dyDescent="0.35">
      <c r="A44" s="4">
        <v>2008</v>
      </c>
      <c r="B44" s="18">
        <v>-0.37335737073269881</v>
      </c>
      <c r="C44" s="18">
        <v>3.4493012191495691E-2</v>
      </c>
      <c r="D44" s="18">
        <v>-0.36549999999999999</v>
      </c>
      <c r="E44" s="18">
        <v>1.5900000000000001E-2</v>
      </c>
      <c r="F44" s="18">
        <v>0.20100000000000001</v>
      </c>
    </row>
    <row r="45" spans="1:27" x14ac:dyDescent="0.3">
      <c r="A45" s="4">
        <v>2009</v>
      </c>
      <c r="B45" s="18">
        <v>0.27447385616306352</v>
      </c>
      <c r="C45" s="18">
        <v>0.27967806841046278</v>
      </c>
      <c r="D45" s="18">
        <v>0.25940000000000002</v>
      </c>
      <c r="E45" s="18">
        <v>1.4E-3</v>
      </c>
      <c r="F45" s="18">
        <v>-0.11119999999999999</v>
      </c>
      <c r="J45" s="3"/>
      <c r="K45" s="3" t="s">
        <v>0</v>
      </c>
      <c r="L45" s="3" t="s">
        <v>1</v>
      </c>
      <c r="M45" s="3" t="s">
        <v>2</v>
      </c>
      <c r="N45" s="3" t="s">
        <v>3</v>
      </c>
      <c r="O45" s="3" t="s">
        <v>4</v>
      </c>
    </row>
    <row r="46" spans="1:27" ht="15" thickBot="1" x14ac:dyDescent="0.35">
      <c r="A46" s="4">
        <v>2010</v>
      </c>
      <c r="B46" s="18">
        <v>0.27580178153182211</v>
      </c>
      <c r="C46" s="18">
        <v>0.26280323450134768</v>
      </c>
      <c r="D46" s="18">
        <v>0.1482</v>
      </c>
      <c r="E46" s="18">
        <v>1.2999999999999999E-3</v>
      </c>
      <c r="F46" s="18">
        <v>8.4599999999999995E-2</v>
      </c>
      <c r="J46" s="1" t="s">
        <v>0</v>
      </c>
      <c r="K46" s="1">
        <v>1</v>
      </c>
      <c r="L46" s="1">
        <v>-0.15824869299533434</v>
      </c>
      <c r="M46" s="1">
        <v>0.56406891992862163</v>
      </c>
      <c r="N46" s="1">
        <v>-5.3973769744053698E-2</v>
      </c>
      <c r="O46" s="2">
        <v>4.4138662171244923E-2</v>
      </c>
    </row>
    <row r="47" spans="1:27" ht="15" thickBot="1" x14ac:dyDescent="0.35">
      <c r="A47" s="4">
        <v>2011</v>
      </c>
      <c r="B47" s="18">
        <v>7.2774791913012615E-2</v>
      </c>
      <c r="C47" s="18">
        <v>0.13127001067235858</v>
      </c>
      <c r="D47" s="18">
        <v>2.1000000000000001E-2</v>
      </c>
      <c r="E47" s="18">
        <v>2.9999999999999997E-4</v>
      </c>
      <c r="F47" s="18">
        <v>0.16039999999999999</v>
      </c>
      <c r="J47" s="1" t="s">
        <v>1</v>
      </c>
      <c r="K47" s="1">
        <v>-0.15824869299533434</v>
      </c>
      <c r="L47" s="1">
        <v>1</v>
      </c>
      <c r="M47" s="1">
        <v>-0.23188509928676648</v>
      </c>
      <c r="N47" s="1">
        <v>4.7851450572212649E-2</v>
      </c>
      <c r="O47" s="2">
        <v>-0.14288941704837724</v>
      </c>
    </row>
    <row r="48" spans="1:27" ht="15" thickBot="1" x14ac:dyDescent="0.35">
      <c r="A48" s="4">
        <v>2012</v>
      </c>
      <c r="B48" s="18">
        <v>0.20144666240860665</v>
      </c>
      <c r="C48" s="18">
        <v>5.7547169811320756E-2</v>
      </c>
      <c r="D48" s="18">
        <v>0.15890000000000001</v>
      </c>
      <c r="E48" s="18">
        <v>5.0000000000000001E-4</v>
      </c>
      <c r="F48" s="18">
        <v>2.9700000000000001E-2</v>
      </c>
      <c r="J48" s="1" t="s">
        <v>2</v>
      </c>
      <c r="K48" s="1">
        <v>0.56406891992862163</v>
      </c>
      <c r="L48" s="1">
        <v>-0.23188509928676648</v>
      </c>
      <c r="M48" s="1">
        <v>1</v>
      </c>
      <c r="N48" s="1">
        <v>4.9066936039947807E-2</v>
      </c>
      <c r="O48" s="2">
        <v>-1.3878762107780888E-2</v>
      </c>
    </row>
    <row r="49" spans="1:15" ht="15" thickBot="1" x14ac:dyDescent="0.35">
      <c r="A49" s="4">
        <v>2013</v>
      </c>
      <c r="B49" s="18">
        <v>3.2086090486978636E-2</v>
      </c>
      <c r="C49" s="18">
        <v>-0.27460600654177819</v>
      </c>
      <c r="D49" s="18">
        <v>0.32150000000000001</v>
      </c>
      <c r="E49" s="18">
        <v>6.9999999999999999E-4</v>
      </c>
      <c r="F49" s="18">
        <v>-9.0999999999999998E-2</v>
      </c>
      <c r="J49" s="1" t="s">
        <v>3</v>
      </c>
      <c r="K49" s="1">
        <v>-5.3973769744053698E-2</v>
      </c>
      <c r="L49" s="1">
        <v>4.7851450572212649E-2</v>
      </c>
      <c r="M49" s="1">
        <v>4.9066936039947807E-2</v>
      </c>
      <c r="N49" s="1">
        <v>1</v>
      </c>
      <c r="O49" s="2">
        <v>0.18582099679198949</v>
      </c>
    </row>
    <row r="50" spans="1:15" ht="15" thickBot="1" x14ac:dyDescent="0.35">
      <c r="A50" s="4">
        <v>2014</v>
      </c>
      <c r="B50" s="18">
        <v>0.27147377247783866</v>
      </c>
      <c r="C50" s="18">
        <v>-2.9104324656691945E-2</v>
      </c>
      <c r="D50" s="18">
        <v>0.13519999999999999</v>
      </c>
      <c r="E50" s="18">
        <v>5.0000000000000001E-4</v>
      </c>
      <c r="F50" s="18">
        <v>0.1075</v>
      </c>
      <c r="J50" s="2" t="s">
        <v>4</v>
      </c>
      <c r="K50" s="2">
        <v>4.4138662171244923E-2</v>
      </c>
      <c r="L50" s="2">
        <v>-0.14288941704837724</v>
      </c>
      <c r="M50" s="2">
        <v>-1.3878762107780888E-2</v>
      </c>
      <c r="N50" s="2">
        <v>0.18582099679198949</v>
      </c>
      <c r="O50" s="2">
        <v>1</v>
      </c>
    </row>
    <row r="51" spans="1:15" x14ac:dyDescent="0.3">
      <c r="A51" s="4">
        <v>2015</v>
      </c>
      <c r="B51" s="18">
        <v>2.2896605314939755E-2</v>
      </c>
      <c r="C51" s="18">
        <v>-9.2662296468598027E-2</v>
      </c>
      <c r="D51" s="18">
        <v>1.38E-2</v>
      </c>
      <c r="E51" s="18">
        <v>5.0000000000000001E-4</v>
      </c>
      <c r="F51" s="18">
        <v>1.2800000000000001E-2</v>
      </c>
    </row>
    <row r="52" spans="1:15" x14ac:dyDescent="0.3">
      <c r="A52" s="4">
        <v>2016</v>
      </c>
      <c r="B52" s="18">
        <v>9.2828001622769177E-2</v>
      </c>
      <c r="C52" s="18">
        <v>7.0802647524937035E-2</v>
      </c>
      <c r="D52" s="18">
        <v>0.1177</v>
      </c>
      <c r="E52" s="18">
        <v>3.2000000000000002E-3</v>
      </c>
      <c r="F52" s="18">
        <v>6.8999999999999999E-3</v>
      </c>
    </row>
    <row r="53" spans="1:15" ht="15" thickBot="1" x14ac:dyDescent="0.35">
      <c r="A53" s="4">
        <v>2017</v>
      </c>
      <c r="B53" s="18">
        <v>9.2672861307701915E-2</v>
      </c>
      <c r="C53" s="18">
        <v>0.14290689069777551</v>
      </c>
      <c r="D53" s="18">
        <v>0.21609999999999999</v>
      </c>
      <c r="E53" s="18">
        <v>9.2999999999999992E-3</v>
      </c>
      <c r="F53" s="18">
        <v>2.8000000000000001E-2</v>
      </c>
      <c r="K53" s="1">
        <v>1</v>
      </c>
      <c r="L53" s="1">
        <v>-0.15824869299533434</v>
      </c>
      <c r="M53" s="1">
        <v>0.56406891992862163</v>
      </c>
      <c r="N53" s="1">
        <v>-5.3973769744053698E-2</v>
      </c>
      <c r="O53" s="2">
        <v>4.4138662171244923E-2</v>
      </c>
    </row>
    <row r="54" spans="1:15" ht="15" thickBot="1" x14ac:dyDescent="0.35">
      <c r="A54" s="4">
        <v>2018</v>
      </c>
      <c r="B54" s="18">
        <v>-4.1005659999999999E-2</v>
      </c>
      <c r="C54" s="18">
        <v>-2.4070688604509338E-2</v>
      </c>
      <c r="D54" s="18">
        <v>-4.2299999999999997E-2</v>
      </c>
      <c r="E54" s="18">
        <v>1.9400000000000001E-2</v>
      </c>
      <c r="F54" s="18">
        <v>-2.0000000000000001E-4</v>
      </c>
      <c r="K54" s="1"/>
      <c r="L54" s="1">
        <v>1</v>
      </c>
      <c r="M54" s="1">
        <v>-0.23188509928676648</v>
      </c>
      <c r="N54" s="1">
        <v>4.7851450572212649E-2</v>
      </c>
      <c r="O54" s="2">
        <v>-0.14288941704837724</v>
      </c>
    </row>
    <row r="55" spans="1:15" ht="15" thickBot="1" x14ac:dyDescent="0.35">
      <c r="A55" s="4">
        <v>2019</v>
      </c>
      <c r="B55" s="18">
        <v>0.28070000000000001</v>
      </c>
      <c r="C55" s="18">
        <v>0.18681704651888853</v>
      </c>
      <c r="D55" s="18">
        <v>0.31219999999999998</v>
      </c>
      <c r="E55" s="18">
        <v>1.55E-2</v>
      </c>
      <c r="F55" s="18">
        <v>9.64E-2</v>
      </c>
      <c r="K55" s="1"/>
      <c r="L55" s="1"/>
      <c r="M55" s="1">
        <v>1</v>
      </c>
      <c r="N55" s="1">
        <v>4.9066936039947807E-2</v>
      </c>
      <c r="O55" s="2">
        <v>-1.3878762107780888E-2</v>
      </c>
    </row>
    <row r="56" spans="1:15" ht="15" thickBot="1" x14ac:dyDescent="0.35">
      <c r="K56" s="1"/>
      <c r="L56" s="1"/>
      <c r="M56" s="1"/>
      <c r="N56" s="1">
        <v>1</v>
      </c>
      <c r="O56" s="2">
        <v>0.18582099679198949</v>
      </c>
    </row>
    <row r="57" spans="1:15" ht="15" thickBot="1" x14ac:dyDescent="0.35">
      <c r="K57" s="1"/>
      <c r="L57" s="1"/>
      <c r="M57" s="1"/>
      <c r="N57" s="1"/>
      <c r="O57" s="2">
        <v>1</v>
      </c>
    </row>
  </sheetData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3D9BD-1EF9-49FA-9C82-98FD78B1F014}">
  <dimension ref="A1:B15"/>
  <sheetViews>
    <sheetView workbookViewId="0"/>
  </sheetViews>
  <sheetFormatPr defaultRowHeight="14.4" x14ac:dyDescent="0.3"/>
  <sheetData>
    <row r="1" spans="1:2" x14ac:dyDescent="0.3">
      <c r="A1">
        <v>1</v>
      </c>
    </row>
    <row r="2" spans="1:2" x14ac:dyDescent="0.3">
      <c r="A2" t="s">
        <v>15</v>
      </c>
    </row>
    <row r="3" spans="1:2" x14ac:dyDescent="0.3">
      <c r="A3">
        <v>1</v>
      </c>
    </row>
    <row r="4" spans="1:2" x14ac:dyDescent="0.3">
      <c r="A4">
        <v>0.06</v>
      </c>
    </row>
    <row r="5" spans="1:2" x14ac:dyDescent="0.3">
      <c r="A5">
        <v>0.12</v>
      </c>
    </row>
    <row r="6" spans="1:2" x14ac:dyDescent="0.3">
      <c r="A6">
        <v>0.01</v>
      </c>
    </row>
    <row r="8" spans="1:2" x14ac:dyDescent="0.3">
      <c r="A8" s="8"/>
      <c r="B8" s="8"/>
    </row>
    <row r="9" spans="1:2" x14ac:dyDescent="0.3">
      <c r="A9" t="s">
        <v>19</v>
      </c>
    </row>
    <row r="10" spans="1:2" x14ac:dyDescent="0.3">
      <c r="A10" t="s">
        <v>17</v>
      </c>
    </row>
    <row r="15" spans="1:2" x14ac:dyDescent="0.3">
      <c r="B15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5"/>
  <sheetViews>
    <sheetView workbookViewId="0"/>
  </sheetViews>
  <sheetFormatPr defaultRowHeight="14.4" x14ac:dyDescent="0.3"/>
  <sheetData>
    <row r="1" spans="1:2" x14ac:dyDescent="0.3">
      <c r="A1">
        <v>1</v>
      </c>
    </row>
    <row r="2" spans="1:2" x14ac:dyDescent="0.3">
      <c r="A2" t="s">
        <v>15</v>
      </c>
    </row>
    <row r="3" spans="1:2" x14ac:dyDescent="0.3">
      <c r="A3">
        <v>1</v>
      </c>
    </row>
    <row r="4" spans="1:2" x14ac:dyDescent="0.3">
      <c r="A4">
        <v>0.06</v>
      </c>
    </row>
    <row r="5" spans="1:2" x14ac:dyDescent="0.3">
      <c r="A5">
        <v>0.12</v>
      </c>
    </row>
    <row r="6" spans="1:2" x14ac:dyDescent="0.3">
      <c r="A6">
        <v>5.0000000000000001E-3</v>
      </c>
    </row>
    <row r="8" spans="1:2" x14ac:dyDescent="0.3">
      <c r="A8" s="8"/>
      <c r="B8" s="8"/>
    </row>
    <row r="9" spans="1:2" x14ac:dyDescent="0.3">
      <c r="A9" t="s">
        <v>16</v>
      </c>
    </row>
    <row r="10" spans="1:2" x14ac:dyDescent="0.3">
      <c r="A10" t="s">
        <v>17</v>
      </c>
    </row>
    <row r="15" spans="1:2" x14ac:dyDescent="0.3">
      <c r="B15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52001-B0EB-4338-81CB-2204759BB90B}">
  <dimension ref="A1:AA57"/>
  <sheetViews>
    <sheetView tabSelected="1" zoomScaleNormal="100" workbookViewId="0">
      <selection activeCell="J12" sqref="J12"/>
    </sheetView>
  </sheetViews>
  <sheetFormatPr defaultColWidth="9.19921875" defaultRowHeight="14.4" x14ac:dyDescent="0.3"/>
  <cols>
    <col min="1" max="1" width="9.19921875" style="4"/>
    <col min="2" max="2" width="17.69921875" style="4" customWidth="1"/>
    <col min="3" max="6" width="9.19921875" style="4"/>
    <col min="7" max="7" width="11.59765625" style="4" customWidth="1"/>
    <col min="8" max="9" width="9.19921875" style="4"/>
    <col min="10" max="10" width="9.3984375" style="4" customWidth="1"/>
    <col min="11" max="11" width="14.5" style="4" customWidth="1"/>
    <col min="12" max="16384" width="9.19921875" style="4"/>
  </cols>
  <sheetData>
    <row r="1" spans="1:16" x14ac:dyDescent="0.3">
      <c r="A1" s="4" t="s">
        <v>5</v>
      </c>
      <c r="B1" s="4" t="str">
        <f ca="1">_xlfn.FORMULATEXT(B5)</f>
        <v>=AVERAGE(B8:B55)</v>
      </c>
      <c r="C1" s="4" t="s">
        <v>28</v>
      </c>
      <c r="D1" s="4" t="s">
        <v>6</v>
      </c>
      <c r="E1" s="4" t="s">
        <v>5</v>
      </c>
      <c r="G1" s="4" t="s">
        <v>30</v>
      </c>
    </row>
    <row r="2" spans="1:16" x14ac:dyDescent="0.3">
      <c r="A2" s="4" t="s">
        <v>6</v>
      </c>
      <c r="B2" s="4" t="str">
        <f ca="1">_xlfn.FORMULATEXT(B6)</f>
        <v>=STDEV(B7:B55)</v>
      </c>
      <c r="C2" s="4">
        <f t="array" ref="C2">MMULT(B3:F3,MMULT(correlationmatrix,TRANSPOSE(B3:F3)))</f>
        <v>6.7522809572000903E-3</v>
      </c>
      <c r="D2" s="4">
        <f>SQRT(C2)</f>
        <v>8.2172263916726121E-2</v>
      </c>
      <c r="E2" s="4">
        <f>SUMPRODUCT(wts,means)</f>
        <v>9.2465383021736819E-2</v>
      </c>
      <c r="F2" s="4" t="s">
        <v>29</v>
      </c>
      <c r="G2" s="4">
        <v>0.08</v>
      </c>
    </row>
    <row r="3" spans="1:16" x14ac:dyDescent="0.3">
      <c r="A3" s="4" t="s">
        <v>8</v>
      </c>
      <c r="B3" s="18">
        <f>B4*B6</f>
        <v>4.0018086268655231E-2</v>
      </c>
      <c r="C3" s="18">
        <f t="shared" ref="C3:F3" si="0">C4*C6</f>
        <v>5.8602358734624806E-2</v>
      </c>
      <c r="D3" s="18">
        <f t="shared" si="0"/>
        <v>3.4272150004886565E-2</v>
      </c>
      <c r="E3" s="18">
        <f t="shared" si="0"/>
        <v>6.8491506953947887E-3</v>
      </c>
      <c r="F3" s="18">
        <f t="shared" si="0"/>
        <v>1.9021570915841383E-2</v>
      </c>
      <c r="G3" s="4" t="s">
        <v>27</v>
      </c>
      <c r="M3" s="4" t="s">
        <v>10</v>
      </c>
    </row>
    <row r="4" spans="1:16" x14ac:dyDescent="0.3">
      <c r="A4" s="4" t="s">
        <v>7</v>
      </c>
      <c r="B4" s="19">
        <v>0.2</v>
      </c>
      <c r="C4" s="19">
        <v>0.2</v>
      </c>
      <c r="D4" s="19">
        <v>0.2</v>
      </c>
      <c r="E4" s="19">
        <v>0.2</v>
      </c>
      <c r="F4" s="19">
        <v>0.2</v>
      </c>
      <c r="G4" s="20">
        <f>SUM(B4:F4)</f>
        <v>1</v>
      </c>
      <c r="I4" s="4" t="s">
        <v>9</v>
      </c>
      <c r="J4" s="4">
        <f t="array" ref="J4">MMULT(B3:F3,MMULT(correlationmatrix,TRANSPOSE(B3:F3)))</f>
        <v>6.7522809572000903E-3</v>
      </c>
      <c r="K4" s="4" t="str">
        <f ca="1">_xlfn.FORMULATEXT(J4)</f>
        <v>{=MMULT(B3:F3,MMULT(correlationmatrix,TRANSPOSE(B3:F3)))}</v>
      </c>
      <c r="O4" s="4" t="s">
        <v>11</v>
      </c>
    </row>
    <row r="5" spans="1:16" x14ac:dyDescent="0.3">
      <c r="A5" s="4" t="s">
        <v>5</v>
      </c>
      <c r="B5" s="18">
        <f>AVERAGE(B8:B55)</f>
        <v>0.11782641822901063</v>
      </c>
      <c r="C5" s="18">
        <f t="shared" ref="C5:F5" si="1">AVERAGE(C8:C55)</f>
        <v>0.10683591354634007</v>
      </c>
      <c r="D5" s="18">
        <f t="shared" si="1"/>
        <v>0.12018750000000002</v>
      </c>
      <c r="E5" s="18">
        <f t="shared" si="1"/>
        <v>4.5983333333333348E-2</v>
      </c>
      <c r="F5" s="18">
        <f t="shared" si="1"/>
        <v>7.1493750000000009E-2</v>
      </c>
      <c r="I5" s="4" t="s">
        <v>6</v>
      </c>
      <c r="J5" s="4">
        <f>SQRT(J4)</f>
        <v>8.2172263916726121E-2</v>
      </c>
      <c r="K5" s="4" t="str">
        <f ca="1">_xlfn.FORMULATEXT(J5)</f>
        <v>=SQRT(J4)</v>
      </c>
      <c r="L5" s="4" t="s">
        <v>18</v>
      </c>
      <c r="O5" s="4" t="s">
        <v>12</v>
      </c>
    </row>
    <row r="6" spans="1:16" x14ac:dyDescent="0.3">
      <c r="A6" s="4" t="s">
        <v>6</v>
      </c>
      <c r="B6" s="18">
        <f>STDEV(B7:B55)</f>
        <v>0.20009043134327614</v>
      </c>
      <c r="C6" s="18">
        <f t="shared" ref="C6:F6" si="2">STDEV(C7:C55)</f>
        <v>0.29301179367312402</v>
      </c>
      <c r="D6" s="18">
        <f t="shared" si="2"/>
        <v>0.17136075002443282</v>
      </c>
      <c r="E6" s="18">
        <f t="shared" si="2"/>
        <v>3.4245753476973943E-2</v>
      </c>
      <c r="F6" s="18">
        <f t="shared" si="2"/>
        <v>9.510785457920691E-2</v>
      </c>
      <c r="I6" s="4" t="s">
        <v>5</v>
      </c>
      <c r="J6" s="4">
        <f>SUMPRODUCT(wts,means)</f>
        <v>9.2465383021736819E-2</v>
      </c>
      <c r="K6" s="4" t="str">
        <f ca="1">_xlfn.FORMULATEXT(J6)</f>
        <v>=SUMPRODUCT(wts,means)</v>
      </c>
      <c r="L6" s="4">
        <v>0.08</v>
      </c>
      <c r="O6" s="4" t="s">
        <v>13</v>
      </c>
    </row>
    <row r="7" spans="1:16" ht="15" thickBot="1" x14ac:dyDescent="0.35">
      <c r="B7" s="18" t="s">
        <v>0</v>
      </c>
      <c r="C7" s="18" t="s">
        <v>1</v>
      </c>
      <c r="D7" s="18" t="s">
        <v>2</v>
      </c>
      <c r="E7" s="18" t="s">
        <v>3</v>
      </c>
      <c r="F7" s="18" t="s">
        <v>4</v>
      </c>
      <c r="O7" s="4" t="s">
        <v>14</v>
      </c>
    </row>
    <row r="8" spans="1:16" x14ac:dyDescent="0.3">
      <c r="A8" s="4">
        <v>1972</v>
      </c>
      <c r="B8" s="18">
        <v>0.11192500000000001</v>
      </c>
      <c r="C8" s="18">
        <v>0.46538895152198406</v>
      </c>
      <c r="D8" s="18">
        <v>0.18759999999999999</v>
      </c>
      <c r="E8" s="18">
        <v>3.95E-2</v>
      </c>
      <c r="F8" s="18">
        <v>2.8199999999999999E-2</v>
      </c>
      <c r="I8" s="10"/>
      <c r="J8" s="10" t="s">
        <v>0</v>
      </c>
      <c r="K8" s="10" t="s">
        <v>1</v>
      </c>
      <c r="L8" s="10" t="s">
        <v>2</v>
      </c>
      <c r="M8" s="10" t="s">
        <v>3</v>
      </c>
      <c r="N8" s="10" t="s">
        <v>4</v>
      </c>
    </row>
    <row r="9" spans="1:16" ht="15" thickBot="1" x14ac:dyDescent="0.35">
      <c r="A9" s="4">
        <v>1973</v>
      </c>
      <c r="B9" s="18">
        <v>-0.27216699999999999</v>
      </c>
      <c r="C9" s="18">
        <v>0.76565625480843225</v>
      </c>
      <c r="D9" s="18">
        <v>-0.1431</v>
      </c>
      <c r="E9" s="18">
        <v>6.7299999999999999E-2</v>
      </c>
      <c r="F9" s="18">
        <v>3.6600000000000001E-2</v>
      </c>
      <c r="I9" s="11" t="s">
        <v>0</v>
      </c>
      <c r="J9" s="21">
        <v>1</v>
      </c>
      <c r="K9" s="21">
        <v>-0.13485272961866279</v>
      </c>
      <c r="L9" s="21">
        <v>0.57771813652412607</v>
      </c>
      <c r="M9" s="21">
        <v>-3.010861428922236E-2</v>
      </c>
      <c r="N9" s="22">
        <v>6.9866063969682798E-2</v>
      </c>
    </row>
    <row r="10" spans="1:16" ht="15" thickBot="1" x14ac:dyDescent="0.35">
      <c r="A10" s="4">
        <v>1974</v>
      </c>
      <c r="B10" s="18">
        <v>-0.42231600000000002</v>
      </c>
      <c r="C10" s="18">
        <v>0.6122004357298475</v>
      </c>
      <c r="D10" s="18">
        <v>-0.25900000000000001</v>
      </c>
      <c r="E10" s="18">
        <v>7.7799999999999994E-2</v>
      </c>
      <c r="F10" s="18">
        <v>1.9900000000000001E-2</v>
      </c>
      <c r="I10" s="11" t="s">
        <v>1</v>
      </c>
      <c r="J10" s="21">
        <v>-0.13485272961866279</v>
      </c>
      <c r="K10" s="21">
        <v>1</v>
      </c>
      <c r="L10" s="21">
        <v>-0.196872609180751</v>
      </c>
      <c r="M10" s="21">
        <v>6.8193330539118899E-2</v>
      </c>
      <c r="N10" s="22">
        <v>-0.11978841299789551</v>
      </c>
    </row>
    <row r="11" spans="1:16" ht="15" thickBot="1" x14ac:dyDescent="0.35">
      <c r="A11" s="4">
        <v>1975</v>
      </c>
      <c r="B11" s="18">
        <v>0.363367</v>
      </c>
      <c r="C11" s="18">
        <v>-0.24135135135135138</v>
      </c>
      <c r="D11" s="18">
        <v>0.37</v>
      </c>
      <c r="E11" s="18">
        <v>5.9900000000000002E-2</v>
      </c>
      <c r="F11" s="18">
        <v>3.61E-2</v>
      </c>
      <c r="I11" s="11" t="s">
        <v>2</v>
      </c>
      <c r="J11" s="21">
        <v>0.57771813652412607</v>
      </c>
      <c r="K11" s="21">
        <v>-0.196872609180751</v>
      </c>
      <c r="L11" s="21">
        <v>1</v>
      </c>
      <c r="M11" s="21">
        <v>4.3488728543104531E-2</v>
      </c>
      <c r="N11" s="22">
        <v>1.1069697372088259E-2</v>
      </c>
    </row>
    <row r="12" spans="1:16" ht="15" thickBot="1" x14ac:dyDescent="0.35">
      <c r="A12" s="4">
        <v>1976</v>
      </c>
      <c r="B12" s="18">
        <v>0.48973700000000003</v>
      </c>
      <c r="C12" s="18">
        <v>-3.0281439258995371E-2</v>
      </c>
      <c r="D12" s="18">
        <v>0.23830000000000001</v>
      </c>
      <c r="E12" s="18">
        <v>4.9700000000000001E-2</v>
      </c>
      <c r="F12" s="18">
        <v>0.1598</v>
      </c>
      <c r="I12" s="11" t="s">
        <v>3</v>
      </c>
      <c r="J12" s="21">
        <v>-3.010861428922236E-2</v>
      </c>
      <c r="K12" s="21">
        <v>6.8193330539118899E-2</v>
      </c>
      <c r="L12" s="21">
        <v>4.3488728543104531E-2</v>
      </c>
      <c r="M12" s="21">
        <v>1</v>
      </c>
      <c r="N12" s="22">
        <v>0.22840862607680937</v>
      </c>
      <c r="O12" s="5"/>
      <c r="P12" s="5"/>
    </row>
    <row r="13" spans="1:16" ht="15" thickBot="1" x14ac:dyDescent="0.35">
      <c r="A13" s="4">
        <v>1977</v>
      </c>
      <c r="B13" s="18">
        <v>0.19076499999999999</v>
      </c>
      <c r="C13" s="18">
        <v>0.2387950036737693</v>
      </c>
      <c r="D13" s="18">
        <v>-6.9800000000000001E-2</v>
      </c>
      <c r="E13" s="18">
        <v>5.1299999999999998E-2</v>
      </c>
      <c r="F13" s="18">
        <v>1.29E-2</v>
      </c>
      <c r="I13" s="2" t="s">
        <v>4</v>
      </c>
      <c r="J13" s="23">
        <v>6.9866063969682798E-2</v>
      </c>
      <c r="K13" s="23">
        <v>-0.11978841299789551</v>
      </c>
      <c r="L13" s="23">
        <v>1.1069697372088259E-2</v>
      </c>
      <c r="M13" s="23">
        <v>0.22840862607680937</v>
      </c>
      <c r="N13" s="23">
        <v>1</v>
      </c>
      <c r="O13" s="5"/>
      <c r="P13" s="5"/>
    </row>
    <row r="14" spans="1:16" x14ac:dyDescent="0.3">
      <c r="A14" s="4">
        <v>1978</v>
      </c>
      <c r="B14" s="18">
        <v>-1.6404999999999999E-2</v>
      </c>
      <c r="C14" s="18">
        <v>0.34727164887307244</v>
      </c>
      <c r="D14" s="18">
        <v>6.5100000000000005E-2</v>
      </c>
      <c r="E14" s="18">
        <v>6.93E-2</v>
      </c>
      <c r="F14" s="18">
        <v>-7.7999999999999996E-3</v>
      </c>
      <c r="I14" s="5"/>
      <c r="J14" s="5"/>
      <c r="K14" s="5"/>
      <c r="L14" s="5"/>
      <c r="M14" s="5"/>
      <c r="N14" s="5"/>
      <c r="O14" s="5"/>
      <c r="P14" s="5"/>
    </row>
    <row r="15" spans="1:16" x14ac:dyDescent="0.3">
      <c r="A15" s="4">
        <v>1979</v>
      </c>
      <c r="B15" s="18">
        <v>0.30525999999999998</v>
      </c>
      <c r="C15" s="18">
        <v>1.4609289016068678</v>
      </c>
      <c r="D15" s="18">
        <v>0.1852</v>
      </c>
      <c r="E15" s="18">
        <v>9.9400000000000002E-2</v>
      </c>
      <c r="F15" s="18">
        <v>6.7000000000000002E-3</v>
      </c>
      <c r="I15" s="5"/>
      <c r="J15" s="5"/>
      <c r="K15" s="5"/>
      <c r="L15" s="5"/>
      <c r="M15" s="5"/>
      <c r="N15" s="5"/>
      <c r="O15" s="5"/>
      <c r="P15" s="5"/>
    </row>
    <row r="16" spans="1:16" ht="15" thickBot="1" x14ac:dyDescent="0.35">
      <c r="A16" s="4">
        <v>1980</v>
      </c>
      <c r="B16" s="18">
        <v>0.28019500000000003</v>
      </c>
      <c r="C16" s="18">
        <v>5.9033989266547404E-2</v>
      </c>
      <c r="D16" s="18">
        <v>0.31740000000000002</v>
      </c>
      <c r="E16" s="18">
        <v>0.11219999999999999</v>
      </c>
      <c r="F16" s="18">
        <v>-2.9899999999999999E-2</v>
      </c>
      <c r="J16" s="1"/>
      <c r="K16" s="1"/>
      <c r="L16" s="1"/>
      <c r="M16" s="1"/>
      <c r="N16" s="2"/>
    </row>
    <row r="17" spans="1:27" ht="15" thickBot="1" x14ac:dyDescent="0.35">
      <c r="A17" s="4">
        <v>1981</v>
      </c>
      <c r="B17" s="18">
        <v>8.5755999999999999E-2</v>
      </c>
      <c r="C17" s="18">
        <v>-0.32601351351351349</v>
      </c>
      <c r="D17" s="18">
        <v>-4.7E-2</v>
      </c>
      <c r="E17" s="18">
        <v>0.14299999999999999</v>
      </c>
      <c r="F17" s="18">
        <v>8.2000000000000003E-2</v>
      </c>
      <c r="I17" s="6"/>
      <c r="J17" s="1"/>
      <c r="K17" s="1"/>
      <c r="L17" s="1"/>
      <c r="M17" s="1"/>
      <c r="N17" s="2"/>
      <c r="O17" s="6"/>
    </row>
    <row r="18" spans="1:27" ht="15" thickBot="1" x14ac:dyDescent="0.35">
      <c r="A18" s="4">
        <v>1982</v>
      </c>
      <c r="B18" s="18">
        <v>0.31644</v>
      </c>
      <c r="C18" s="18">
        <v>0.13471177944862156</v>
      </c>
      <c r="D18" s="18">
        <v>0.20419999999999999</v>
      </c>
      <c r="E18" s="18">
        <v>0.1101</v>
      </c>
      <c r="F18" s="18">
        <v>0.3281</v>
      </c>
      <c r="I18" s="6"/>
      <c r="J18" s="1"/>
      <c r="K18" s="1"/>
      <c r="L18" s="1"/>
      <c r="M18" s="1"/>
      <c r="N18" s="2"/>
      <c r="O18" s="6"/>
    </row>
    <row r="19" spans="1:27" ht="15" thickBot="1" x14ac:dyDescent="0.35">
      <c r="A19" s="4">
        <v>1983</v>
      </c>
      <c r="B19" s="18">
        <v>0.254689</v>
      </c>
      <c r="C19" s="18">
        <v>-0.15184980673660961</v>
      </c>
      <c r="D19" s="18">
        <v>0.22339999999999999</v>
      </c>
      <c r="E19" s="18">
        <v>8.4500000000000006E-2</v>
      </c>
      <c r="F19" s="18">
        <v>3.2000000000000001E-2</v>
      </c>
      <c r="I19" s="6"/>
      <c r="J19" s="1"/>
      <c r="K19" s="1"/>
      <c r="L19" s="1"/>
      <c r="M19" s="1"/>
      <c r="N19" s="2"/>
      <c r="O19" s="6"/>
    </row>
    <row r="20" spans="1:27" ht="15" thickBot="1" x14ac:dyDescent="0.35">
      <c r="A20" s="4">
        <v>1984</v>
      </c>
      <c r="B20" s="18">
        <v>0.14815300000000001</v>
      </c>
      <c r="C20" s="18">
        <v>-0.20247395833333334</v>
      </c>
      <c r="D20" s="18">
        <v>6.1499999999999999E-2</v>
      </c>
      <c r="E20" s="18">
        <v>9.6100000000000005E-2</v>
      </c>
      <c r="F20" s="18">
        <v>0.13730000000000001</v>
      </c>
      <c r="I20" s="6"/>
      <c r="J20" s="1"/>
      <c r="K20" s="1"/>
      <c r="L20" s="1"/>
      <c r="M20" s="1"/>
      <c r="N20" s="2"/>
      <c r="O20" s="6"/>
    </row>
    <row r="21" spans="1:27" x14ac:dyDescent="0.3">
      <c r="A21" s="4">
        <v>1985</v>
      </c>
      <c r="B21" s="18">
        <v>5.9199000000000002E-2</v>
      </c>
      <c r="C21" s="18">
        <v>6.8081632653061303E-2</v>
      </c>
      <c r="D21" s="18">
        <v>0.31240000000000001</v>
      </c>
      <c r="E21" s="18">
        <v>7.4899999999999994E-2</v>
      </c>
      <c r="F21" s="18">
        <v>0.2571</v>
      </c>
      <c r="I21" s="6"/>
      <c r="J21" s="6"/>
      <c r="K21" s="6"/>
      <c r="L21" s="6"/>
      <c r="M21" s="6"/>
      <c r="N21" s="6"/>
      <c r="O21" s="6"/>
    </row>
    <row r="22" spans="1:27" x14ac:dyDescent="0.3">
      <c r="A22" s="4">
        <v>1986</v>
      </c>
      <c r="B22" s="18">
        <v>0.19175799999999998</v>
      </c>
      <c r="C22" s="18">
        <v>0.23020483032711694</v>
      </c>
      <c r="D22" s="18">
        <v>0.18490000000000001</v>
      </c>
      <c r="E22" s="18">
        <v>6.0400000000000002E-2</v>
      </c>
      <c r="F22" s="18">
        <v>0.24279999999999999</v>
      </c>
      <c r="I22" s="6"/>
      <c r="J22" s="6"/>
      <c r="K22" s="6"/>
      <c r="L22" s="6"/>
      <c r="M22" s="6"/>
      <c r="N22" s="6"/>
      <c r="O22" s="6"/>
    </row>
    <row r="23" spans="1:27" x14ac:dyDescent="0.3">
      <c r="A23" s="4">
        <v>1987</v>
      </c>
      <c r="B23" s="18">
        <v>-0.106686</v>
      </c>
      <c r="C23" s="18">
        <v>0.20303180914512936</v>
      </c>
      <c r="D23" s="18">
        <v>5.8099999999999999E-2</v>
      </c>
      <c r="E23" s="18">
        <v>5.7200000000000001E-2</v>
      </c>
      <c r="F23" s="18">
        <v>-4.9599999999999998E-2</v>
      </c>
      <c r="I23" s="6"/>
      <c r="J23" s="6"/>
      <c r="K23" s="6"/>
      <c r="L23" s="6"/>
      <c r="M23" s="6"/>
      <c r="N23" s="6"/>
      <c r="O23" s="6"/>
    </row>
    <row r="24" spans="1:27" x14ac:dyDescent="0.3">
      <c r="A24" s="4">
        <v>1988</v>
      </c>
      <c r="B24" s="18">
        <v>0.11355399999999999</v>
      </c>
      <c r="C24" s="18">
        <v>-0.14563106796116504</v>
      </c>
      <c r="D24" s="18">
        <v>0.16539999999999999</v>
      </c>
      <c r="E24" s="18">
        <v>6.4500000000000002E-2</v>
      </c>
      <c r="F24" s="18">
        <v>8.2199999999999995E-2</v>
      </c>
      <c r="I24" s="6"/>
      <c r="J24" s="6"/>
      <c r="K24" s="6"/>
      <c r="L24" s="6"/>
      <c r="M24" s="6"/>
      <c r="N24" s="6"/>
      <c r="O24" s="6"/>
    </row>
    <row r="25" spans="1:27" x14ac:dyDescent="0.3">
      <c r="A25" s="4">
        <v>1989</v>
      </c>
      <c r="B25" s="18">
        <v>-1.8135999999999999E-2</v>
      </c>
      <c r="C25" s="18">
        <v>-2.8892649903288308E-2</v>
      </c>
      <c r="D25" s="18">
        <v>0.31480000000000002</v>
      </c>
      <c r="E25" s="18">
        <v>8.1100000000000005E-2</v>
      </c>
      <c r="F25" s="18">
        <v>0.1769</v>
      </c>
      <c r="I25" s="6"/>
      <c r="J25" s="6"/>
      <c r="K25" s="7"/>
      <c r="L25" s="6"/>
      <c r="M25" s="6"/>
      <c r="N25" s="6"/>
      <c r="O25" s="6"/>
    </row>
    <row r="26" spans="1:27" x14ac:dyDescent="0.3">
      <c r="A26" s="4">
        <v>1990</v>
      </c>
      <c r="B26" s="18">
        <v>-0.17345099999999999</v>
      </c>
      <c r="C26" s="18">
        <v>-2.2781028258433905E-2</v>
      </c>
      <c r="D26" s="18">
        <v>-3.0599999999999999E-2</v>
      </c>
      <c r="E26" s="18">
        <v>7.5499999999999998E-2</v>
      </c>
      <c r="F26" s="18">
        <v>6.2399999999999997E-2</v>
      </c>
      <c r="I26" s="6"/>
      <c r="J26" s="6"/>
      <c r="K26" s="6"/>
      <c r="L26" s="6"/>
      <c r="M26" s="6"/>
      <c r="N26" s="6"/>
      <c r="O26" s="6"/>
    </row>
    <row r="27" spans="1:27" x14ac:dyDescent="0.3">
      <c r="A27" s="4">
        <v>1991</v>
      </c>
      <c r="B27" s="18">
        <v>0.35679099999999997</v>
      </c>
      <c r="C27" s="18">
        <v>-0.10522292993630576</v>
      </c>
      <c r="D27" s="18">
        <v>0.30230000000000001</v>
      </c>
      <c r="E27" s="18">
        <v>5.6099999999999997E-2</v>
      </c>
      <c r="F27" s="18">
        <v>0.15</v>
      </c>
      <c r="I27" s="6"/>
      <c r="J27" s="6"/>
      <c r="K27" s="6"/>
      <c r="L27" s="6"/>
      <c r="M27" s="6"/>
      <c r="N27" s="6"/>
      <c r="O27" s="6"/>
    </row>
    <row r="28" spans="1:27" x14ac:dyDescent="0.3">
      <c r="A28" s="4">
        <v>1992</v>
      </c>
      <c r="B28" s="18">
        <v>0.121754</v>
      </c>
      <c r="C28" s="18">
        <v>-6.2072892938496618E-2</v>
      </c>
      <c r="D28" s="18">
        <v>7.4899999999999994E-2</v>
      </c>
      <c r="E28" s="18">
        <v>3.4099999999999998E-2</v>
      </c>
      <c r="F28" s="18">
        <v>9.3600000000000003E-2</v>
      </c>
      <c r="I28" s="6"/>
      <c r="J28" s="6"/>
      <c r="K28" s="6"/>
      <c r="L28" s="6"/>
      <c r="M28" s="6"/>
      <c r="N28" s="6"/>
      <c r="O28" s="6"/>
    </row>
    <row r="29" spans="1:27" x14ac:dyDescent="0.3">
      <c r="A29" s="4">
        <v>1993</v>
      </c>
      <c r="B29" s="18">
        <v>0.185472</v>
      </c>
      <c r="C29" s="18">
        <v>0.19914996964177301</v>
      </c>
      <c r="D29" s="18">
        <v>9.9699999999999997E-2</v>
      </c>
      <c r="E29" s="18">
        <v>2.98E-2</v>
      </c>
      <c r="F29" s="18">
        <v>0.1421</v>
      </c>
    </row>
    <row r="30" spans="1:27" x14ac:dyDescent="0.3">
      <c r="A30" s="4">
        <v>1994</v>
      </c>
      <c r="B30" s="18">
        <v>8.0549999999999997E-3</v>
      </c>
      <c r="C30" s="18">
        <v>-3.44303797468355E-2</v>
      </c>
      <c r="D30" s="18">
        <v>1.3299999999999999E-2</v>
      </c>
      <c r="E30" s="18">
        <v>3.9899999999999998E-2</v>
      </c>
      <c r="F30" s="18">
        <v>-8.0399999999999999E-2</v>
      </c>
    </row>
    <row r="31" spans="1:27" x14ac:dyDescent="0.3">
      <c r="A31" s="4">
        <v>1995</v>
      </c>
      <c r="B31" s="18">
        <v>0.18309</v>
      </c>
      <c r="C31" s="18">
        <v>1.4944939695857487E-2</v>
      </c>
      <c r="D31" s="18">
        <v>0.372</v>
      </c>
      <c r="E31" s="18">
        <v>5.5199999999999999E-2</v>
      </c>
      <c r="F31" s="18">
        <v>0.23480000000000001</v>
      </c>
      <c r="K31" s="9"/>
      <c r="L31" s="9"/>
      <c r="M31" s="9"/>
      <c r="N31" s="9"/>
      <c r="S31" s="9"/>
      <c r="T31" s="9"/>
      <c r="U31" s="9"/>
      <c r="V31" s="9"/>
      <c r="W31" s="9"/>
      <c r="X31" s="9"/>
      <c r="Y31" s="9"/>
      <c r="Z31" s="9"/>
      <c r="AA31" s="9"/>
    </row>
    <row r="32" spans="1:27" x14ac:dyDescent="0.3">
      <c r="A32" s="4">
        <v>1996</v>
      </c>
      <c r="B32" s="18">
        <v>0.35753599999999996</v>
      </c>
      <c r="C32" s="18">
        <v>-4.9857917850684601E-2</v>
      </c>
      <c r="D32" s="18">
        <v>0.2268</v>
      </c>
      <c r="E32" s="18">
        <v>5.0200000000000002E-2</v>
      </c>
      <c r="F32" s="18">
        <v>1.43E-2</v>
      </c>
      <c r="K32" s="9"/>
      <c r="L32" s="9"/>
      <c r="M32" s="9"/>
      <c r="N32" s="9"/>
      <c r="S32" s="9"/>
      <c r="T32" s="9"/>
      <c r="U32" s="9"/>
      <c r="V32" s="9"/>
      <c r="W32" s="9"/>
      <c r="X32" s="9"/>
      <c r="Y32" s="9"/>
      <c r="Z32" s="9"/>
      <c r="AA32" s="9"/>
    </row>
    <row r="33" spans="1:27" x14ac:dyDescent="0.3">
      <c r="A33" s="4">
        <v>1997</v>
      </c>
      <c r="B33" s="18">
        <v>0.188609</v>
      </c>
      <c r="C33" s="18">
        <v>-0.21778140293637852</v>
      </c>
      <c r="D33" s="18">
        <v>0.33100000000000002</v>
      </c>
      <c r="E33" s="18">
        <v>5.0500000000000003E-2</v>
      </c>
      <c r="F33" s="18">
        <v>9.9400000000000002E-2</v>
      </c>
      <c r="K33" s="9"/>
      <c r="L33" s="9"/>
      <c r="M33" s="9"/>
      <c r="N33" s="9"/>
      <c r="S33" s="9"/>
      <c r="T33" s="9"/>
      <c r="U33" s="9"/>
      <c r="V33" s="9"/>
      <c r="W33" s="9"/>
      <c r="X33" s="9"/>
      <c r="Y33" s="9"/>
      <c r="Z33" s="9"/>
      <c r="AA33" s="9"/>
    </row>
    <row r="34" spans="1:27" x14ac:dyDescent="0.3">
      <c r="A34" s="4">
        <v>1998</v>
      </c>
      <c r="B34" s="18">
        <v>-0.18822700000000001</v>
      </c>
      <c r="C34" s="18">
        <v>1.9117135905457468E-3</v>
      </c>
      <c r="D34" s="18">
        <v>0.28339999999999999</v>
      </c>
      <c r="E34" s="18">
        <v>4.7300000000000002E-2</v>
      </c>
      <c r="F34" s="18">
        <v>0.1492</v>
      </c>
      <c r="K34" s="9"/>
      <c r="L34" s="9"/>
      <c r="M34" s="9"/>
      <c r="N34" s="9"/>
      <c r="S34" s="9"/>
      <c r="T34" s="9"/>
      <c r="U34" s="9"/>
      <c r="V34" s="9"/>
      <c r="W34" s="9"/>
      <c r="X34" s="9"/>
      <c r="Y34" s="9"/>
      <c r="Z34" s="9"/>
      <c r="AA34" s="9"/>
    </row>
    <row r="35" spans="1:27" x14ac:dyDescent="0.3">
      <c r="A35" s="4">
        <v>1999</v>
      </c>
      <c r="B35" s="18">
        <v>-6.4758999999999997E-2</v>
      </c>
      <c r="C35" s="18">
        <v>-2.1509106678230663E-2</v>
      </c>
      <c r="D35" s="18">
        <v>0.2089</v>
      </c>
      <c r="E35" s="18">
        <v>4.5100000000000001E-2</v>
      </c>
      <c r="F35" s="18">
        <v>-8.2500000000000004E-2</v>
      </c>
      <c r="K35" s="9"/>
      <c r="L35" s="9"/>
      <c r="M35" s="9"/>
    </row>
    <row r="36" spans="1:27" x14ac:dyDescent="0.3">
      <c r="A36" s="4">
        <v>2000</v>
      </c>
      <c r="B36" s="18">
        <v>0.25890200000000002</v>
      </c>
      <c r="C36" s="18">
        <v>-3.2795603616380072E-2</v>
      </c>
      <c r="D36" s="18">
        <v>-9.0300000000000005E-2</v>
      </c>
      <c r="E36" s="18">
        <v>5.7599999999999998E-2</v>
      </c>
      <c r="F36" s="18">
        <v>0.1666</v>
      </c>
    </row>
    <row r="37" spans="1:27" x14ac:dyDescent="0.3">
      <c r="A37" s="4">
        <v>2001</v>
      </c>
      <c r="B37" s="18">
        <v>0.15502021837079205</v>
      </c>
      <c r="C37" s="18">
        <v>1.9428152492668663E-2</v>
      </c>
      <c r="D37" s="18">
        <v>-0.11849999999999999</v>
      </c>
      <c r="E37" s="18">
        <v>3.6700000000000003E-2</v>
      </c>
      <c r="F37" s="18">
        <v>5.57E-2</v>
      </c>
    </row>
    <row r="38" spans="1:27" x14ac:dyDescent="0.3">
      <c r="A38" s="4">
        <v>2002</v>
      </c>
      <c r="B38" s="18">
        <v>5.2155705932549701E-2</v>
      </c>
      <c r="C38" s="18">
        <v>0.23049262855088085</v>
      </c>
      <c r="D38" s="18">
        <v>-0.21970000000000001</v>
      </c>
      <c r="E38" s="18">
        <v>1.66E-2</v>
      </c>
      <c r="F38" s="18">
        <v>0.1512</v>
      </c>
    </row>
    <row r="39" spans="1:27" x14ac:dyDescent="0.3">
      <c r="A39" s="4">
        <v>2003</v>
      </c>
      <c r="B39" s="18">
        <v>0.38466344636355609</v>
      </c>
      <c r="C39" s="18">
        <v>0.21332554061952075</v>
      </c>
      <c r="D39" s="18">
        <v>0.28360000000000002</v>
      </c>
      <c r="E39" s="18">
        <v>1.03E-2</v>
      </c>
      <c r="F39" s="18">
        <v>3.8E-3</v>
      </c>
    </row>
    <row r="40" spans="1:27" x14ac:dyDescent="0.3">
      <c r="A40" s="4">
        <v>2004</v>
      </c>
      <c r="B40" s="18">
        <v>0.3040950579347077</v>
      </c>
      <c r="C40" s="18">
        <v>2.7938342967244758E-2</v>
      </c>
      <c r="D40" s="18">
        <v>0.1074</v>
      </c>
      <c r="E40" s="18">
        <v>1.23E-2</v>
      </c>
      <c r="F40" s="18">
        <v>4.4900000000000002E-2</v>
      </c>
    </row>
    <row r="41" spans="1:27" x14ac:dyDescent="0.3">
      <c r="A41" s="4">
        <v>2005</v>
      </c>
      <c r="B41" s="18">
        <v>8.2881613678449373E-2</v>
      </c>
      <c r="C41" s="18">
        <v>0.22012652296157448</v>
      </c>
      <c r="D41" s="18">
        <v>4.8300000000000003E-2</v>
      </c>
      <c r="E41" s="18">
        <v>3.0099999999999998E-2</v>
      </c>
      <c r="F41" s="18">
        <v>2.87E-2</v>
      </c>
    </row>
    <row r="42" spans="1:27" x14ac:dyDescent="0.3">
      <c r="A42" s="4">
        <v>2006</v>
      </c>
      <c r="B42" s="18">
        <v>0.34351350828461791</v>
      </c>
      <c r="C42" s="18">
        <v>0.23043686989918388</v>
      </c>
      <c r="D42" s="18">
        <v>0.15609999999999999</v>
      </c>
      <c r="E42" s="18">
        <v>4.6800000000000001E-2</v>
      </c>
      <c r="F42" s="18">
        <v>1.9599999999999999E-2</v>
      </c>
    </row>
    <row r="43" spans="1:27" x14ac:dyDescent="0.3">
      <c r="A43" s="4">
        <v>2007</v>
      </c>
      <c r="B43" s="18">
        <v>-0.17831286806619573</v>
      </c>
      <c r="C43" s="18">
        <v>0.31213421771361688</v>
      </c>
      <c r="D43" s="18">
        <v>5.4800000000000001E-2</v>
      </c>
      <c r="E43" s="18">
        <v>4.6399999999999997E-2</v>
      </c>
      <c r="F43" s="18">
        <v>0.1021</v>
      </c>
    </row>
    <row r="44" spans="1:27" ht="15" thickBot="1" x14ac:dyDescent="0.35">
      <c r="A44" s="4">
        <v>2008</v>
      </c>
      <c r="B44" s="18">
        <v>-0.37335737073269881</v>
      </c>
      <c r="C44" s="18">
        <v>3.4493012191495691E-2</v>
      </c>
      <c r="D44" s="18">
        <v>-0.36549999999999999</v>
      </c>
      <c r="E44" s="18">
        <v>1.5900000000000001E-2</v>
      </c>
      <c r="F44" s="18">
        <v>0.20100000000000001</v>
      </c>
    </row>
    <row r="45" spans="1:27" x14ac:dyDescent="0.3">
      <c r="A45" s="4">
        <v>2009</v>
      </c>
      <c r="B45" s="18">
        <v>0.27447385616306352</v>
      </c>
      <c r="C45" s="18">
        <v>0.27967806841046278</v>
      </c>
      <c r="D45" s="18">
        <v>0.25940000000000002</v>
      </c>
      <c r="E45" s="18">
        <v>1.4E-3</v>
      </c>
      <c r="F45" s="18">
        <v>-0.11119999999999999</v>
      </c>
      <c r="J45" s="3"/>
      <c r="K45" s="3" t="s">
        <v>0</v>
      </c>
      <c r="L45" s="3" t="s">
        <v>1</v>
      </c>
      <c r="M45" s="3" t="s">
        <v>2</v>
      </c>
      <c r="N45" s="3" t="s">
        <v>3</v>
      </c>
      <c r="O45" s="3" t="s">
        <v>4</v>
      </c>
    </row>
    <row r="46" spans="1:27" ht="15" thickBot="1" x14ac:dyDescent="0.35">
      <c r="A46" s="4">
        <v>2010</v>
      </c>
      <c r="B46" s="18">
        <v>0.27580178153182211</v>
      </c>
      <c r="C46" s="18">
        <v>0.26280323450134768</v>
      </c>
      <c r="D46" s="18">
        <v>0.1482</v>
      </c>
      <c r="E46" s="18">
        <v>1.2999999999999999E-3</v>
      </c>
      <c r="F46" s="18">
        <v>8.4599999999999995E-2</v>
      </c>
      <c r="J46" s="1" t="s">
        <v>0</v>
      </c>
      <c r="K46" s="1">
        <v>1</v>
      </c>
      <c r="L46" s="1">
        <v>-0.15824869299533434</v>
      </c>
      <c r="M46" s="1">
        <v>0.56406891992862163</v>
      </c>
      <c r="N46" s="1">
        <v>-5.3973769744053698E-2</v>
      </c>
      <c r="O46" s="2">
        <v>4.4138662171244923E-2</v>
      </c>
    </row>
    <row r="47" spans="1:27" ht="15" thickBot="1" x14ac:dyDescent="0.35">
      <c r="A47" s="4">
        <v>2011</v>
      </c>
      <c r="B47" s="18">
        <v>7.2774791913012615E-2</v>
      </c>
      <c r="C47" s="18">
        <v>0.13127001067235858</v>
      </c>
      <c r="D47" s="18">
        <v>2.1000000000000001E-2</v>
      </c>
      <c r="E47" s="18">
        <v>2.9999999999999997E-4</v>
      </c>
      <c r="F47" s="18">
        <v>0.16039999999999999</v>
      </c>
      <c r="J47" s="1" t="s">
        <v>1</v>
      </c>
      <c r="K47" s="1">
        <v>-0.15824869299533434</v>
      </c>
      <c r="L47" s="1">
        <v>1</v>
      </c>
      <c r="M47" s="1">
        <v>-0.23188509928676648</v>
      </c>
      <c r="N47" s="1">
        <v>4.7851450572212649E-2</v>
      </c>
      <c r="O47" s="2">
        <v>-0.14288941704837724</v>
      </c>
    </row>
    <row r="48" spans="1:27" ht="15" thickBot="1" x14ac:dyDescent="0.35">
      <c r="A48" s="4">
        <v>2012</v>
      </c>
      <c r="B48" s="18">
        <v>0.20144666240860665</v>
      </c>
      <c r="C48" s="18">
        <v>5.7547169811320756E-2</v>
      </c>
      <c r="D48" s="18">
        <v>0.15890000000000001</v>
      </c>
      <c r="E48" s="18">
        <v>5.0000000000000001E-4</v>
      </c>
      <c r="F48" s="18">
        <v>2.9700000000000001E-2</v>
      </c>
      <c r="J48" s="1" t="s">
        <v>2</v>
      </c>
      <c r="K48" s="1">
        <v>0.56406891992862163</v>
      </c>
      <c r="L48" s="1">
        <v>-0.23188509928676648</v>
      </c>
      <c r="M48" s="1">
        <v>1</v>
      </c>
      <c r="N48" s="1">
        <v>4.9066936039947807E-2</v>
      </c>
      <c r="O48" s="2">
        <v>-1.3878762107780888E-2</v>
      </c>
    </row>
    <row r="49" spans="1:15" ht="15" thickBot="1" x14ac:dyDescent="0.35">
      <c r="A49" s="4">
        <v>2013</v>
      </c>
      <c r="B49" s="18">
        <v>3.2086090486978636E-2</v>
      </c>
      <c r="C49" s="18">
        <v>-0.27460600654177819</v>
      </c>
      <c r="D49" s="18">
        <v>0.32150000000000001</v>
      </c>
      <c r="E49" s="18">
        <v>6.9999999999999999E-4</v>
      </c>
      <c r="F49" s="18">
        <v>-9.0999999999999998E-2</v>
      </c>
      <c r="J49" s="1" t="s">
        <v>3</v>
      </c>
      <c r="K49" s="1">
        <v>-5.3973769744053698E-2</v>
      </c>
      <c r="L49" s="1">
        <v>4.7851450572212649E-2</v>
      </c>
      <c r="M49" s="1">
        <v>4.9066936039947807E-2</v>
      </c>
      <c r="N49" s="1">
        <v>1</v>
      </c>
      <c r="O49" s="2">
        <v>0.18582099679198949</v>
      </c>
    </row>
    <row r="50" spans="1:15" ht="15" thickBot="1" x14ac:dyDescent="0.35">
      <c r="A50" s="4">
        <v>2014</v>
      </c>
      <c r="B50" s="18">
        <v>0.27147377247783866</v>
      </c>
      <c r="C50" s="18">
        <v>-2.9104324656691945E-2</v>
      </c>
      <c r="D50" s="18">
        <v>0.13519999999999999</v>
      </c>
      <c r="E50" s="18">
        <v>5.0000000000000001E-4</v>
      </c>
      <c r="F50" s="18">
        <v>0.1075</v>
      </c>
      <c r="J50" s="2" t="s">
        <v>4</v>
      </c>
      <c r="K50" s="2">
        <v>4.4138662171244923E-2</v>
      </c>
      <c r="L50" s="2">
        <v>-0.14288941704837724</v>
      </c>
      <c r="M50" s="2">
        <v>-1.3878762107780888E-2</v>
      </c>
      <c r="N50" s="2">
        <v>0.18582099679198949</v>
      </c>
      <c r="O50" s="2">
        <v>1</v>
      </c>
    </row>
    <row r="51" spans="1:15" x14ac:dyDescent="0.3">
      <c r="A51" s="4">
        <v>2015</v>
      </c>
      <c r="B51" s="18">
        <v>2.2896605314939755E-2</v>
      </c>
      <c r="C51" s="18">
        <v>-9.2662296468598027E-2</v>
      </c>
      <c r="D51" s="18">
        <v>1.38E-2</v>
      </c>
      <c r="E51" s="18">
        <v>5.0000000000000001E-4</v>
      </c>
      <c r="F51" s="18">
        <v>1.2800000000000001E-2</v>
      </c>
    </row>
    <row r="52" spans="1:15" x14ac:dyDescent="0.3">
      <c r="A52" s="4">
        <v>2016</v>
      </c>
      <c r="B52" s="18">
        <v>9.2828001622769177E-2</v>
      </c>
      <c r="C52" s="18">
        <v>7.0802647524937035E-2</v>
      </c>
      <c r="D52" s="18">
        <v>0.1177</v>
      </c>
      <c r="E52" s="18">
        <v>3.2000000000000002E-3</v>
      </c>
      <c r="F52" s="18">
        <v>6.8999999999999999E-3</v>
      </c>
    </row>
    <row r="53" spans="1:15" ht="15" thickBot="1" x14ac:dyDescent="0.35">
      <c r="A53" s="4">
        <v>2017</v>
      </c>
      <c r="B53" s="18">
        <v>9.2672861307701915E-2</v>
      </c>
      <c r="C53" s="18">
        <v>0.14290689069777551</v>
      </c>
      <c r="D53" s="18">
        <v>0.21609999999999999</v>
      </c>
      <c r="E53" s="18">
        <v>9.2999999999999992E-3</v>
      </c>
      <c r="F53" s="18">
        <v>2.8000000000000001E-2</v>
      </c>
      <c r="K53" s="1">
        <v>1</v>
      </c>
      <c r="L53" s="1">
        <v>-0.15824869299533434</v>
      </c>
      <c r="M53" s="1">
        <v>0.56406891992862163</v>
      </c>
      <c r="N53" s="1">
        <v>-5.3973769744053698E-2</v>
      </c>
      <c r="O53" s="2">
        <v>4.4138662171244923E-2</v>
      </c>
    </row>
    <row r="54" spans="1:15" ht="15" thickBot="1" x14ac:dyDescent="0.35">
      <c r="A54" s="4">
        <v>2018</v>
      </c>
      <c r="B54" s="18">
        <v>-4.1005659999999999E-2</v>
      </c>
      <c r="C54" s="18">
        <v>-2.4070688604509338E-2</v>
      </c>
      <c r="D54" s="18">
        <v>-4.2299999999999997E-2</v>
      </c>
      <c r="E54" s="18">
        <v>1.9400000000000001E-2</v>
      </c>
      <c r="F54" s="18">
        <v>-2.0000000000000001E-4</v>
      </c>
      <c r="K54" s="1"/>
      <c r="L54" s="1">
        <v>1</v>
      </c>
      <c r="M54" s="1">
        <v>-0.23188509928676648</v>
      </c>
      <c r="N54" s="1">
        <v>4.7851450572212649E-2</v>
      </c>
      <c r="O54" s="2">
        <v>-0.14288941704837724</v>
      </c>
    </row>
    <row r="55" spans="1:15" ht="15" thickBot="1" x14ac:dyDescent="0.35">
      <c r="A55" s="4">
        <v>2019</v>
      </c>
      <c r="B55" s="18">
        <v>0.28070000000000001</v>
      </c>
      <c r="C55" s="18">
        <v>0.18681704651888853</v>
      </c>
      <c r="D55" s="18">
        <v>0.31219999999999998</v>
      </c>
      <c r="E55" s="18">
        <v>1.55E-2</v>
      </c>
      <c r="F55" s="18">
        <v>9.64E-2</v>
      </c>
      <c r="K55" s="1"/>
      <c r="L55" s="1"/>
      <c r="M55" s="1">
        <v>1</v>
      </c>
      <c r="N55" s="1">
        <v>4.9066936039947807E-2</v>
      </c>
      <c r="O55" s="2">
        <v>-1.3878762107780888E-2</v>
      </c>
    </row>
    <row r="56" spans="1:15" ht="15" thickBot="1" x14ac:dyDescent="0.35">
      <c r="K56" s="1"/>
      <c r="L56" s="1"/>
      <c r="M56" s="1"/>
      <c r="N56" s="1">
        <v>1</v>
      </c>
      <c r="O56" s="2">
        <v>0.18582099679198949</v>
      </c>
    </row>
    <row r="57" spans="1:15" ht="15" thickBot="1" x14ac:dyDescent="0.35">
      <c r="K57" s="1"/>
      <c r="L57" s="1"/>
      <c r="M57" s="1"/>
      <c r="N57" s="1"/>
      <c r="O57" s="2">
        <v>1</v>
      </c>
    </row>
  </sheetData>
  <pageMargins left="0.7" right="0.7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9CE86-0D2D-4AEE-A3F8-C3E1F04B1D55}">
  <dimension ref="A1:L11"/>
  <sheetViews>
    <sheetView zoomScale="110" zoomScaleNormal="110" workbookViewId="0">
      <selection activeCell="B5" sqref="B5"/>
    </sheetView>
  </sheetViews>
  <sheetFormatPr defaultRowHeight="14.4" x14ac:dyDescent="0.3"/>
  <cols>
    <col min="1" max="16384" width="8.796875" style="4"/>
  </cols>
  <sheetData>
    <row r="1" spans="1:12" x14ac:dyDescent="0.3">
      <c r="L1" s="13" t="str">
        <f>CONCATENATE("Sensitivity of ",$L$4," to ","Input")</f>
        <v>Sensitivity of  to Input</v>
      </c>
    </row>
    <row r="4" spans="1:12" x14ac:dyDescent="0.3">
      <c r="A4" s="4" t="s">
        <v>25</v>
      </c>
      <c r="B4" s="4" t="s">
        <v>26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K4" s="13" t="e">
        <f>MATCH($L$4,OutputAddresses,0)</f>
        <v>#REF!</v>
      </c>
      <c r="L4" s="14"/>
    </row>
    <row r="5" spans="1:12" x14ac:dyDescent="0.3">
      <c r="A5" s="15">
        <v>3.5999999999999997E-2</v>
      </c>
      <c r="B5" s="15">
        <v>5.9999998658895493E-2</v>
      </c>
      <c r="C5" s="9">
        <v>3.8315882660410611E-2</v>
      </c>
      <c r="D5" s="9">
        <v>4.0119264419115112E-2</v>
      </c>
      <c r="E5" s="9">
        <v>7.5760712555518472E-2</v>
      </c>
      <c r="F5" s="9">
        <v>0.72033332993862276</v>
      </c>
      <c r="G5" s="9">
        <v>0.12547081042633318</v>
      </c>
    </row>
    <row r="6" spans="1:12" x14ac:dyDescent="0.3">
      <c r="A6" s="15">
        <v>4.5999999999999999E-2</v>
      </c>
      <c r="B6" s="15">
        <v>7.0000000298023224E-2</v>
      </c>
      <c r="C6" s="9">
        <v>5.3473222916648515E-2</v>
      </c>
      <c r="D6" s="9">
        <v>7.1431624360982979E-2</v>
      </c>
      <c r="E6" s="9">
        <v>0.14077650385476789</v>
      </c>
      <c r="F6" s="9">
        <v>0.52334664266792763</v>
      </c>
      <c r="G6" s="9">
        <v>0.21097200619967316</v>
      </c>
    </row>
    <row r="7" spans="1:12" x14ac:dyDescent="0.3">
      <c r="A7" s="15">
        <v>5.8000000000000003E-2</v>
      </c>
      <c r="B7" s="15">
        <v>7.9999998211860657E-2</v>
      </c>
      <c r="C7" s="9">
        <v>6.8630531430244446E-2</v>
      </c>
      <c r="D7" s="9">
        <v>0.10274399816989899</v>
      </c>
      <c r="E7" s="9">
        <v>0.20579227805137634</v>
      </c>
      <c r="F7" s="9">
        <v>0.32635992765426636</v>
      </c>
      <c r="G7" s="9">
        <v>0.29647326469421387</v>
      </c>
    </row>
    <row r="8" spans="1:12" x14ac:dyDescent="0.3">
      <c r="A8" s="16">
        <v>7.1999999999999995E-2</v>
      </c>
      <c r="B8" s="15">
        <v>8.999999612569809E-2</v>
      </c>
      <c r="C8" s="17">
        <v>8.3787887097592592E-2</v>
      </c>
      <c r="D8" s="17">
        <v>0.13405632288216243</v>
      </c>
      <c r="E8" s="17">
        <v>0.27080804088397592</v>
      </c>
      <c r="F8" s="17">
        <v>0.12937341400158514</v>
      </c>
      <c r="G8" s="17">
        <v>0.38197433513468387</v>
      </c>
    </row>
    <row r="9" spans="1:12" x14ac:dyDescent="0.3">
      <c r="A9" s="16">
        <v>8.7999999999999995E-2</v>
      </c>
      <c r="B9" s="15">
        <v>9.9999994039535522E-2</v>
      </c>
      <c r="C9" s="17">
        <v>0.11183466372144381</v>
      </c>
      <c r="D9" s="17">
        <v>0.1685724968704588</v>
      </c>
      <c r="E9" s="17">
        <v>0.35665622967160765</v>
      </c>
      <c r="F9" s="17">
        <v>0</v>
      </c>
      <c r="G9" s="17">
        <v>0.36293660973648983</v>
      </c>
    </row>
    <row r="10" spans="1:12" x14ac:dyDescent="0.3">
      <c r="A10" s="16">
        <v>0.111</v>
      </c>
      <c r="B10" s="15">
        <v>0.10999999940395355</v>
      </c>
      <c r="C10" s="17">
        <v>0.16454451329952002</v>
      </c>
      <c r="D10" s="17">
        <v>0.20921898272315501</v>
      </c>
      <c r="E10" s="17">
        <v>0.48236588701816857</v>
      </c>
      <c r="F10" s="17">
        <v>-3.2635992764553442E-7</v>
      </c>
      <c r="G10" s="17">
        <v>0.14387094331908409</v>
      </c>
    </row>
    <row r="11" spans="1:12" x14ac:dyDescent="0.3">
      <c r="A11" s="16">
        <v>0.16700000000000001</v>
      </c>
      <c r="B11" s="15">
        <v>0.11999999731779099</v>
      </c>
      <c r="C11" s="17">
        <v>7.9413834242065412E-2</v>
      </c>
      <c r="D11" s="17">
        <v>0</v>
      </c>
      <c r="E11" s="17">
        <v>0.92058616575793484</v>
      </c>
      <c r="F11" s="17">
        <v>0</v>
      </c>
      <c r="G11" s="17">
        <v>0</v>
      </c>
    </row>
  </sheetData>
  <dataValidations count="1">
    <dataValidation type="list" allowBlank="1" showInputMessage="1" showErrorMessage="1" sqref="L4" xr:uid="{58415CED-C394-4454-8F81-ED0F3C1B37F2}">
      <formula1>OutputAddresses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Notes</vt:lpstr>
      <vt:lpstr>Optimal Solution</vt:lpstr>
      <vt:lpstr>Trial Solution</vt:lpstr>
      <vt:lpstr>Efficient Frontier</vt:lpstr>
      <vt:lpstr>'Efficient Frontier'!ChartData</vt:lpstr>
      <vt:lpstr>'Trial Solution'!correlationmatrix</vt:lpstr>
      <vt:lpstr>correlationmatrix</vt:lpstr>
      <vt:lpstr>'Efficient Frontier'!InputValues</vt:lpstr>
      <vt:lpstr>'Trial Solution'!means</vt:lpstr>
      <vt:lpstr>means</vt:lpstr>
      <vt:lpstr>'Trial Solution'!wts</vt:lpstr>
      <vt:lpstr>wts</vt:lpstr>
    </vt:vector>
  </TitlesOfParts>
  <Company>Indiana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Winston, Wayne L.</dc:creator>
  <cp:lastModifiedBy>Owner</cp:lastModifiedBy>
  <dcterms:created xsi:type="dcterms:W3CDTF">2016-09-04T17:17:16Z</dcterms:created>
  <dcterms:modified xsi:type="dcterms:W3CDTF">2020-08-10T16:21:51Z</dcterms:modified>
</cp:coreProperties>
</file>