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13_18\"/>
    </mc:Choice>
  </mc:AlternateContent>
  <xr:revisionPtr revIDLastSave="0" documentId="13_ncr:1_{4FDBC794-2EE8-4B34-BAAF-8A456816DBE6}" xr6:coauthVersionLast="45" xr6:coauthVersionMax="45" xr10:uidLastSave="{00000000-0000-0000-0000-000000000000}"/>
  <bookViews>
    <workbookView xWindow="-104" yWindow="-104" windowWidth="22326" windowHeight="12050" activeTab="4" xr2:uid="{AA15CC3E-7585-4E9B-B57F-EBE800D104FA}"/>
  </bookViews>
  <sheets>
    <sheet name="Results2" sheetId="9" r:id="rId1"/>
    <sheet name="QB Data" sheetId="3" r:id="rId2"/>
    <sheet name="Points Per Play" sheetId="6" r:id="rId3"/>
    <sheet name="Results" sheetId="5" r:id="rId4"/>
    <sheet name="ESPN  QBR" sheetId="7" r:id="rId5"/>
    <sheet name="Super  Bowl" sheetId="8" r:id="rId6"/>
  </sheets>
  <definedNames>
    <definedName name="ATT">'QB Data'!$D$2:$D$41</definedName>
    <definedName name="Error">'QB Data'!$M$2:$M$41</definedName>
    <definedName name="INT">'QB Data'!$J$2:$J$41</definedName>
    <definedName name="Int__Rate">'QB Data'!$H$2:$H$41</definedName>
    <definedName name="PCT">'QB Data'!$E$2:$E$41</definedName>
    <definedName name="Prediction">'QB Data'!$L$2:$L$41</definedName>
    <definedName name="RATE">'QB Data'!$K$2:$K$41</definedName>
    <definedName name="TD">'QB Data'!$I$2:$I$41</definedName>
    <definedName name="TD__Rate">'QB Data'!$G$2:$G$41</definedName>
    <definedName name="TEAM">'QB Data'!$C$2:$C$41</definedName>
    <definedName name="YDS_A">'QB Data'!$F$2:$F$41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5" l="1"/>
  <c r="K16" i="5"/>
  <c r="J16" i="5"/>
  <c r="L2" i="3" a="1"/>
  <c r="L2" i="3" s="1"/>
  <c r="J4" i="5"/>
  <c r="C25" i="5"/>
  <c r="D8" i="5"/>
  <c r="D5" i="5"/>
  <c r="E8" i="5"/>
  <c r="L37" i="3" l="1"/>
  <c r="L25" i="3"/>
  <c r="L13" i="3"/>
  <c r="L40" i="3"/>
  <c r="L32" i="3"/>
  <c r="L24" i="3"/>
  <c r="L20" i="3"/>
  <c r="L16" i="3"/>
  <c r="M16" i="3" s="1"/>
  <c r="N16" i="3" s="1"/>
  <c r="L12" i="3"/>
  <c r="L8" i="3"/>
  <c r="L4" i="3"/>
  <c r="L29" i="3"/>
  <c r="L17" i="3"/>
  <c r="L9" i="3"/>
  <c r="L36" i="3"/>
  <c r="L39" i="3"/>
  <c r="L31" i="3"/>
  <c r="L23" i="3"/>
  <c r="L19" i="3"/>
  <c r="L15" i="3"/>
  <c r="L11" i="3"/>
  <c r="L7" i="3"/>
  <c r="L3" i="3"/>
  <c r="L33" i="3"/>
  <c r="L21" i="3"/>
  <c r="L5" i="3"/>
  <c r="L28" i="3"/>
  <c r="L35" i="3"/>
  <c r="L27" i="3"/>
  <c r="L41" i="3"/>
  <c r="L38" i="3"/>
  <c r="L34" i="3"/>
  <c r="L30" i="3"/>
  <c r="L26" i="3"/>
  <c r="L22" i="3"/>
  <c r="L18" i="3"/>
  <c r="L14" i="3"/>
  <c r="L10" i="3"/>
  <c r="L6" i="3"/>
  <c r="M40" i="3"/>
  <c r="N40" i="3" s="1"/>
  <c r="M32" i="3"/>
  <c r="N32" i="3" s="1"/>
  <c r="M24" i="3"/>
  <c r="N24" i="3" s="1"/>
  <c r="M7" i="3"/>
  <c r="N7" i="3" s="1"/>
  <c r="M38" i="3"/>
  <c r="N38" i="3" s="1"/>
  <c r="M30" i="3"/>
  <c r="N30" i="3" s="1"/>
  <c r="M22" i="3"/>
  <c r="N22" i="3" s="1"/>
  <c r="M14" i="3"/>
  <c r="N14" i="3" s="1"/>
  <c r="M6" i="3"/>
  <c r="N6" i="3" s="1"/>
  <c r="G2" i="3"/>
  <c r="G3" i="3"/>
  <c r="G4" i="3"/>
  <c r="G5" i="3"/>
  <c r="H2" i="3"/>
  <c r="H3" i="3"/>
  <c r="H4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M3" i="3"/>
  <c r="N3" i="3" s="1"/>
  <c r="M5" i="3"/>
  <c r="N5" i="3" s="1"/>
  <c r="M8" i="3"/>
  <c r="N8" i="3" s="1"/>
  <c r="M9" i="3"/>
  <c r="N9" i="3" s="1"/>
  <c r="M10" i="3"/>
  <c r="N10" i="3" s="1"/>
  <c r="M11" i="3"/>
  <c r="N11" i="3" s="1"/>
  <c r="M12" i="3"/>
  <c r="N12" i="3" s="1"/>
  <c r="M13" i="3"/>
  <c r="N13" i="3" s="1"/>
  <c r="M15" i="3"/>
  <c r="N15" i="3" s="1"/>
  <c r="M17" i="3"/>
  <c r="N17" i="3" s="1"/>
  <c r="M18" i="3"/>
  <c r="N18" i="3" s="1"/>
  <c r="M19" i="3"/>
  <c r="N19" i="3" s="1"/>
  <c r="M20" i="3"/>
  <c r="N20" i="3" s="1"/>
  <c r="M21" i="3"/>
  <c r="N21" i="3" s="1"/>
  <c r="M23" i="3"/>
  <c r="N23" i="3" s="1"/>
  <c r="M25" i="3"/>
  <c r="N25" i="3" s="1"/>
  <c r="M26" i="3"/>
  <c r="N26" i="3" s="1"/>
  <c r="M27" i="3"/>
  <c r="N27" i="3" s="1"/>
  <c r="M28" i="3"/>
  <c r="N28" i="3" s="1"/>
  <c r="M29" i="3"/>
  <c r="N29" i="3" s="1"/>
  <c r="M31" i="3"/>
  <c r="N31" i="3" s="1"/>
  <c r="M33" i="3"/>
  <c r="N33" i="3" s="1"/>
  <c r="M34" i="3"/>
  <c r="N34" i="3" s="1"/>
  <c r="M35" i="3"/>
  <c r="N35" i="3" s="1"/>
  <c r="M36" i="3"/>
  <c r="N36" i="3" s="1"/>
  <c r="M37" i="3"/>
  <c r="N37" i="3" s="1"/>
  <c r="M39" i="3"/>
  <c r="N39" i="3" s="1"/>
  <c r="M41" i="3"/>
  <c r="N41" i="3" s="1"/>
  <c r="M2" i="3"/>
  <c r="N2" i="3" s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4" i="6"/>
  <c r="I5" i="6"/>
  <c r="I6" i="6"/>
  <c r="I9" i="6"/>
  <c r="I8" i="6"/>
  <c r="I7" i="6"/>
  <c r="I12" i="6"/>
  <c r="I11" i="6"/>
  <c r="I13" i="6"/>
  <c r="I14" i="6"/>
  <c r="I10" i="6"/>
  <c r="I15" i="6"/>
  <c r="I16" i="6"/>
  <c r="I17" i="6"/>
  <c r="I18" i="6"/>
  <c r="I24" i="6"/>
  <c r="I21" i="6"/>
  <c r="I19" i="6"/>
  <c r="I20" i="6"/>
  <c r="I23" i="6"/>
  <c r="I22" i="6"/>
  <c r="I25" i="6"/>
  <c r="I26" i="6"/>
  <c r="I27" i="6"/>
  <c r="I28" i="6"/>
  <c r="I29" i="6"/>
  <c r="I30" i="6"/>
  <c r="I31" i="6"/>
  <c r="I32" i="6"/>
  <c r="I33" i="6"/>
  <c r="I34" i="6"/>
  <c r="I35" i="6"/>
  <c r="I4" i="6"/>
  <c r="K5" i="6"/>
  <c r="K3" i="6"/>
  <c r="L5" i="6"/>
  <c r="L3" i="6"/>
  <c r="Q14" i="3" l="1"/>
  <c r="M4" i="3"/>
  <c r="N4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355219F-1CF1-4C3B-B4F0-AB4AA59FEAE1}" keepAlive="1" name="Query - Table 0" description="Connection to the 'Table 0' query in the workbook." type="5" refreshedVersion="6" background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<sst xmlns="http://schemas.openxmlformats.org/spreadsheetml/2006/main" count="342" uniqueCount="290">
  <si>
    <t>RK</t>
  </si>
  <si>
    <t>PLAYER</t>
  </si>
  <si>
    <t>TEAM</t>
  </si>
  <si>
    <t>ATT</t>
  </si>
  <si>
    <t>PCT</t>
  </si>
  <si>
    <t>YDS/A</t>
  </si>
  <si>
    <t>TD</t>
  </si>
  <si>
    <t>INT</t>
  </si>
  <si>
    <t>RATE</t>
  </si>
  <si>
    <t>Ben Roethlisberger, QB</t>
  </si>
  <si>
    <t>PIT</t>
  </si>
  <si>
    <t>Patrick Mahomes, QB</t>
  </si>
  <si>
    <t>KC</t>
  </si>
  <si>
    <t>Matt Ryan, QB</t>
  </si>
  <si>
    <t>ATL</t>
  </si>
  <si>
    <t>Jared Goff, QB</t>
  </si>
  <si>
    <t>LAR</t>
  </si>
  <si>
    <t>Andrew Luck, QB</t>
  </si>
  <si>
    <t>IND</t>
  </si>
  <si>
    <t>Aaron Rodgers, QB</t>
  </si>
  <si>
    <t>GB</t>
  </si>
  <si>
    <t>Tom Brady, QB</t>
  </si>
  <si>
    <t>NE</t>
  </si>
  <si>
    <t>Philip Rivers, QB</t>
  </si>
  <si>
    <t>LAC</t>
  </si>
  <si>
    <t>Eli Manning, QB</t>
  </si>
  <si>
    <t>NYG</t>
  </si>
  <si>
    <t>Kirk Cousins, QB</t>
  </si>
  <si>
    <t>MIN</t>
  </si>
  <si>
    <t>Deshaun Watson, QB</t>
  </si>
  <si>
    <t>HOU</t>
  </si>
  <si>
    <t>Derek Carr, QB</t>
  </si>
  <si>
    <t>OAK</t>
  </si>
  <si>
    <t>Drew Brees, QB</t>
  </si>
  <si>
    <t>NO</t>
  </si>
  <si>
    <t>Case Keenum, QB</t>
  </si>
  <si>
    <t>DEN</t>
  </si>
  <si>
    <t>Dak Prescott, QB</t>
  </si>
  <si>
    <t>DAL</t>
  </si>
  <si>
    <t>Matthew Stafford, QB</t>
  </si>
  <si>
    <t>DET</t>
  </si>
  <si>
    <t>Baker Mayfield, QB</t>
  </si>
  <si>
    <t>CLE</t>
  </si>
  <si>
    <t>Russell Wilson, QB</t>
  </si>
  <si>
    <t>SEA</t>
  </si>
  <si>
    <t>Cam Newton, QB</t>
  </si>
  <si>
    <t>CAR</t>
  </si>
  <si>
    <t>Mitchell Trubisky, QB</t>
  </si>
  <si>
    <t>CHI</t>
  </si>
  <si>
    <t>Carson Wentz, QB</t>
  </si>
  <si>
    <t>PHI</t>
  </si>
  <si>
    <t>Jameis Winston, QB</t>
  </si>
  <si>
    <t>TB</t>
  </si>
  <si>
    <t>Sam Darnold, QB</t>
  </si>
  <si>
    <t>NYJ</t>
  </si>
  <si>
    <t>Blake Bortles, QB</t>
  </si>
  <si>
    <t>JAX</t>
  </si>
  <si>
    <t>Andy Dalton, QB</t>
  </si>
  <si>
    <t>CIN</t>
  </si>
  <si>
    <t>Marcus Mariota, QB</t>
  </si>
  <si>
    <t>TEN</t>
  </si>
  <si>
    <t>Joe Flacco, QB</t>
  </si>
  <si>
    <t>BAL</t>
  </si>
  <si>
    <t>Ryan Fitzpatrick, QB</t>
  </si>
  <si>
    <t>Josh Rosen, QB</t>
  </si>
  <si>
    <t>ARI</t>
  </si>
  <si>
    <t>Nick Mullens, QB</t>
  </si>
  <si>
    <t>SF</t>
  </si>
  <si>
    <t>Alex Smith, QB</t>
  </si>
  <si>
    <t>WSH</t>
  </si>
  <si>
    <t>Josh Allen, QB</t>
  </si>
  <si>
    <t>BUF</t>
  </si>
  <si>
    <t>Ryan Tannehill, QB</t>
  </si>
  <si>
    <t>MIA</t>
  </si>
  <si>
    <t>Nick Foles, QB</t>
  </si>
  <si>
    <t>C.J. Beathard, QB</t>
  </si>
  <si>
    <t>Brock Osweiler, QB</t>
  </si>
  <si>
    <t>Lamar Jackson, QB</t>
  </si>
  <si>
    <t>Jeff Driskel, QB</t>
  </si>
  <si>
    <t>Jimmy Garoppolo, QB</t>
  </si>
  <si>
    <t>Cody Kessler, QB</t>
  </si>
  <si>
    <t>TD  Rate</t>
  </si>
  <si>
    <t>Int  Rate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</si>
  <si>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</si>
  <si>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</si>
  <si>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</si>
  <si>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</si>
  <si>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</si>
  <si>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</si>
  <si>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</si>
  <si>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</si>
  <si>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</si>
  <si>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</si>
  <si>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</si>
  <si>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</si>
  <si>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</si>
  <si>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</si>
  <si>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</si>
  <si>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</si>
  <si>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</si>
  <si>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</si>
  <si>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</si>
  <si>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</si>
  <si>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</si>
  <si>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</si>
  <si>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</si>
  <si>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</si>
  <si>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</si>
  <si>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</si>
  <si>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RATE</t>
  </si>
  <si>
    <t>Residuals</t>
  </si>
  <si>
    <t>Prediction</t>
  </si>
  <si>
    <t>Error</t>
  </si>
  <si>
    <t>Tm</t>
  </si>
  <si>
    <t>Miami Dolphins</t>
  </si>
  <si>
    <t>Buffalo Bills</t>
  </si>
  <si>
    <t>New York Jets</t>
  </si>
  <si>
    <t>Pittsburgh Steelers</t>
  </si>
  <si>
    <t>Cleveland Browns</t>
  </si>
  <si>
    <t>Cincinnati Bengals</t>
  </si>
  <si>
    <t>Tennessee Titans</t>
  </si>
  <si>
    <t>Jacksonville Jaguars</t>
  </si>
  <si>
    <t>Denver Broncos</t>
  </si>
  <si>
    <t>Oakland Raiders</t>
  </si>
  <si>
    <t>Washington Redskins</t>
  </si>
  <si>
    <t>New York Giants</t>
  </si>
  <si>
    <t>Minnesota Vikings</t>
  </si>
  <si>
    <t>Green Bay Packers</t>
  </si>
  <si>
    <t>Detroit Lions</t>
  </si>
  <si>
    <t>Carolina Panthers</t>
  </si>
  <si>
    <t>Atlanta Falcons</t>
  </si>
  <si>
    <t>Tampa Bay Buccaneers</t>
  </si>
  <si>
    <t>San Francisco 49ers</t>
  </si>
  <si>
    <t>Arizona Cardinals</t>
  </si>
  <si>
    <t>Indianapolis Colts</t>
  </si>
  <si>
    <t>Houston Texans</t>
  </si>
  <si>
    <t>Dallas Cowboys</t>
  </si>
  <si>
    <t>Seattle Seahawks</t>
  </si>
  <si>
    <t>Philadelphia Eagles</t>
  </si>
  <si>
    <t>Chicago Bears</t>
  </si>
  <si>
    <t>Los Angeles Chargers</t>
  </si>
  <si>
    <t>Baltimore Ravens</t>
  </si>
  <si>
    <t>Kansas City Chiefs</t>
  </si>
  <si>
    <t>Los Angeles Rams</t>
  </si>
  <si>
    <t>New England Patriots</t>
  </si>
  <si>
    <t>New Orleans Saints</t>
  </si>
  <si>
    <t>Rk</t>
  </si>
  <si>
    <t>Att</t>
  </si>
  <si>
    <t>EXP</t>
  </si>
  <si>
    <t>Sk</t>
  </si>
  <si>
    <t>QBR</t>
  </si>
  <si>
    <t>Points per play</t>
  </si>
  <si>
    <t>RSQ</t>
  </si>
  <si>
    <t>STEYX</t>
  </si>
  <si>
    <t>Patrick Mahomes, KC</t>
  </si>
  <si>
    <t>Drew Brees, NO</t>
  </si>
  <si>
    <t>Mitchell Trubisky, CHI</t>
  </si>
  <si>
    <t>Ben Roethlisberger, PIT</t>
  </si>
  <si>
    <t>Andrew Luck, IND</t>
  </si>
  <si>
    <t>Tom Brady, NE</t>
  </si>
  <si>
    <t>Philip Rivers, LAC</t>
  </si>
  <si>
    <t>Jameis Winston, TB</t>
  </si>
  <si>
    <t>Matt Ryan, ATL</t>
  </si>
  <si>
    <t>Jared Goff, LAR</t>
  </si>
  <si>
    <t>Russell Wilson, SEA</t>
  </si>
  <si>
    <t>Carson Wentz, PHI</t>
  </si>
  <si>
    <t>Deshaun Watson, HOU</t>
  </si>
  <si>
    <t>Kirk Cousins, MIN</t>
  </si>
  <si>
    <t>Andy Dalton, CIN</t>
  </si>
  <si>
    <t>Aaron Rodgers, GB</t>
  </si>
  <si>
    <t>Dak Prescott, DAL</t>
  </si>
  <si>
    <t>Joe Flacco, BAL</t>
  </si>
  <si>
    <t>Marcus Mariota, TEN</t>
  </si>
  <si>
    <t>Cam Newton, CAR</t>
  </si>
  <si>
    <t>Nick Mullens, SF</t>
  </si>
  <si>
    <t>Matthew Stafford, DET</t>
  </si>
  <si>
    <t>Baker Mayfield, CLE</t>
  </si>
  <si>
    <t>Josh Allen, BUF</t>
  </si>
  <si>
    <t>Eli Manning, NYG</t>
  </si>
  <si>
    <t>Alex Smith, WSH</t>
  </si>
  <si>
    <t>Derek Carr, OAK</t>
  </si>
  <si>
    <t>Sam Darnold, NYJ</t>
  </si>
  <si>
    <t>Case Keenum, DEN</t>
  </si>
  <si>
    <t>Blake Bortles, JAX</t>
  </si>
  <si>
    <t>Lamar Jackson, BAL</t>
  </si>
  <si>
    <t>Ryan Tannehill, MIA</t>
  </si>
  <si>
    <t>Josh Rosen, ARI</t>
  </si>
  <si>
    <t>NFL QB Rank</t>
  </si>
  <si>
    <t>TOTAL QBR  2018</t>
  </si>
  <si>
    <t>Abs Error</t>
  </si>
  <si>
    <t>Multiple Linear Regression</t>
  </si>
  <si>
    <t>Y=B0+B1*X1+B2*X2+B3*X3+B4*X4</t>
  </si>
  <si>
    <t>FILE</t>
  </si>
  <si>
    <t>OPTIONS</t>
  </si>
  <si>
    <t>ADDINS</t>
  </si>
  <si>
    <t xml:space="preserve">ANALYSIS TOOLPAK  </t>
  </si>
  <si>
    <t>FIRST CHOICE</t>
  </si>
  <si>
    <t>Predicted  Rating=2.189+.832*PCT+4.164*YDS/A+3.34*TDRATE-4.184*INT</t>
  </si>
  <si>
    <t>Mahome prediction</t>
  </si>
  <si>
    <t>Error = Actual- Predicted</t>
  </si>
  <si>
    <t>Residuals=Errors=Actual-Predicted</t>
  </si>
  <si>
    <t>Each ind. Var. has p value between 0 and 1</t>
  </si>
  <si>
    <t>Low p value say &lt;.10 menas ind. Var.</t>
  </si>
  <si>
    <t>adds predictive power after adjusting</t>
  </si>
  <si>
    <t>for other  ind. Variables.</t>
  </si>
  <si>
    <t>All p-values near 0 and are useful in predicting QB rating</t>
  </si>
  <si>
    <t>Rsq=.99999</t>
  </si>
  <si>
    <t>our model explains 99.9993% of variation in rating</t>
  </si>
  <si>
    <t>Standard error of regression</t>
  </si>
  <si>
    <t>95%  of predictions accurate withn .06</t>
  </si>
  <si>
    <t>Array formula</t>
  </si>
  <si>
    <t>select range formula fills</t>
  </si>
  <si>
    <t>type in formula</t>
  </si>
  <si>
    <t>Control+Shift+Enter</t>
  </si>
  <si>
    <t xml:space="preserve">In office 365 you don't need to </t>
  </si>
  <si>
    <t>select the range  first.</t>
  </si>
  <si>
    <t>1% increase in CP</t>
  </si>
  <si>
    <t>QB rating up .83%</t>
  </si>
  <si>
    <t>Yds/A  up by 1</t>
  </si>
  <si>
    <t xml:space="preserve">QB rating up 4.16 </t>
  </si>
  <si>
    <t>Raise TD Rate  1%</t>
  </si>
  <si>
    <t>QB rating up 3.34</t>
  </si>
  <si>
    <t>Raise Int %age 1%</t>
  </si>
  <si>
    <t>QB rating down 4.18</t>
  </si>
  <si>
    <t>QB1</t>
  </si>
  <si>
    <t>QB2</t>
  </si>
  <si>
    <t>QB2 better</t>
  </si>
  <si>
    <t>for team</t>
  </si>
  <si>
    <t>but QB2</t>
  </si>
  <si>
    <t>has worse rating</t>
  </si>
  <si>
    <t>Throw 9 yard pass</t>
  </si>
  <si>
    <t>third and 20</t>
  </si>
  <si>
    <t>80 Yard bonus for TD Pass</t>
  </si>
  <si>
    <t>Throws 100 Passes</t>
  </si>
  <si>
    <t>Add 1 TD Pass</t>
  </si>
  <si>
    <t>Rating</t>
  </si>
  <si>
    <t>up 3.34points</t>
  </si>
  <si>
    <t>Need .8 more Yds/A</t>
  </si>
  <si>
    <t>.8*4.16=3.34</t>
  </si>
  <si>
    <t>80 yards</t>
  </si>
  <si>
    <t>Down</t>
  </si>
  <si>
    <t>ToGo</t>
  </si>
  <si>
    <t>Location</t>
  </si>
  <si>
    <t>Detail</t>
  </si>
  <si>
    <t>Yds</t>
  </si>
  <si>
    <t>Points</t>
  </si>
  <si>
    <t>NWE 30</t>
  </si>
  <si>
    <t>Tom Brady pass complete deep right to Julian Edelman for 25 yards (tackle by Aqib Talib)</t>
  </si>
  <si>
    <t>NWE 48</t>
  </si>
  <si>
    <t>Tom Brady pass complete short left to Rob Gronkowski for 19 yards (tackle by Marcus Peters)</t>
  </si>
  <si>
    <t>NWE 46</t>
  </si>
  <si>
    <t>Tom Brady pass complete short right to Rob Gronkowski for 14 yards (tackle by Mark Barron)</t>
  </si>
  <si>
    <t>NWE 39</t>
  </si>
  <si>
    <t>Sony Michel right tackle for 13 yards (tackle by Lamarcus Joyner)</t>
  </si>
  <si>
    <t>NWE 13</t>
  </si>
  <si>
    <t>Tom Brady pass complete short left to Julian Edelman for 11 yards (tackle by Aqib Talib)</t>
  </si>
  <si>
    <t>RAM 41</t>
  </si>
  <si>
    <t>Jared Goff pass complete short left to Josh Reynolds for 10 yards (tackle by Jonathan Jones)</t>
  </si>
  <si>
    <t>NWE 40</t>
  </si>
  <si>
    <t>Tom Brady pass complete short left to Rex Burkhead for 8 yards (tackle by John Johnson)</t>
  </si>
  <si>
    <t>NWE 49</t>
  </si>
  <si>
    <t>Jared Goff pass complete short left to Robert Woods for 7 yards (tackle by Jonathan Jones)</t>
  </si>
  <si>
    <t>NWE 23</t>
  </si>
  <si>
    <t>Tom Brady pass complete short right to Julian Edelman for 7 yards (tackle by Samson Ebukam)</t>
  </si>
  <si>
    <t>RAM 48</t>
  </si>
  <si>
    <t>Cordarrelle Patterson left end for 6 yards (tackle by John Johnson and Nickell Robey-Coleman)</t>
  </si>
  <si>
    <t>RAM 42</t>
  </si>
  <si>
    <t>Sony Michel left tackle for 5 yards (tackle by Marcus Peters)</t>
  </si>
  <si>
    <t>NWE 35</t>
  </si>
  <si>
    <t>Rex Burkhead right guard for 5 yards (tackle by Michael Brockers and John Johnson)</t>
  </si>
  <si>
    <t>RAM 36</t>
  </si>
  <si>
    <t>Robert Woods right end for 5 yards (tackle by Deatrich Wise and Patrick Chung)</t>
  </si>
  <si>
    <t>RAM 6</t>
  </si>
  <si>
    <t>C.J. Anderson right guard for 5 yards (tackle by Lawrence Guy)</t>
  </si>
  <si>
    <t>NWE 19</t>
  </si>
  <si>
    <t>Sony Michel right guard for 4 yards (tackle by Lamarcus Joyner and Mark Barron)</t>
  </si>
  <si>
    <t>RAM 37</t>
  </si>
  <si>
    <t>Sony Michel right guard for 3 yards (tackle by Michael Brockers and Aaron Donald)</t>
  </si>
  <si>
    <t>RAM 31</t>
  </si>
  <si>
    <t>James White right guard for 3 yards (tackle by Dante Fowler)</t>
  </si>
  <si>
    <t>RAM 27</t>
  </si>
  <si>
    <t>Todd Gurley left tackle for 2 yards (tackle by Trey Flowers)</t>
  </si>
  <si>
    <t>RAM 33</t>
  </si>
  <si>
    <t>Rex Burkhead right guard for 2 yards (tackle by Michael Brockers)</t>
  </si>
  <si>
    <t>NWE 12</t>
  </si>
  <si>
    <t>Sony Michel right tackle for 1 yard (tackle by Michael Brockers)</t>
  </si>
  <si>
    <t>NWE 24</t>
  </si>
  <si>
    <t>Sony Michel left guard for -4 yards (tackle by Dante Fowler)</t>
  </si>
  <si>
    <t>RAM 45</t>
  </si>
  <si>
    <t>Tom Brady sacked by John Franklin-Myers for -9 yards. Tom Brady fumbles (forced by John Franklin-Myers), recovered by David Andrews at NWE-46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</si>
</sst>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%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2" fillId="0" borderId="0" xfId="0" applyFont="1"/>
    <xf numFmtId="0" fontId="2" fillId="3" borderId="3" xfId="0" applyFont="1" applyFill="1" applyBorder="1"/>
    <xf numFmtId="0" fontId="2" fillId="3" borderId="4" xfId="0" applyNumberFormat="1" applyFont="1" applyFill="1" applyBorder="1"/>
    <xf numFmtId="0" fontId="2" fillId="3" borderId="4" xfId="0" applyFont="1" applyFill="1" applyBorder="1"/>
    <xf numFmtId="0" fontId="2" fillId="4" borderId="4" xfId="0" applyFont="1" applyFill="1" applyBorder="1"/>
    <xf numFmtId="164" fontId="2" fillId="4" borderId="4" xfId="0" applyNumberFormat="1" applyFont="1" applyFill="1" applyBorder="1"/>
    <xf numFmtId="0" fontId="3" fillId="3" borderId="4" xfId="0" applyFont="1" applyFill="1" applyBorder="1"/>
    <xf numFmtId="2" fontId="2" fillId="0" borderId="0" xfId="0" applyNumberFormat="1" applyFont="1"/>
    <xf numFmtId="0" fontId="2" fillId="0" borderId="3" xfId="0" applyFont="1" applyBorder="1"/>
    <xf numFmtId="0" fontId="2" fillId="0" borderId="4" xfId="0" applyNumberFormat="1" applyFont="1" applyBorder="1"/>
    <xf numFmtId="0" fontId="2" fillId="0" borderId="4" xfId="0" applyFont="1" applyBorder="1"/>
    <xf numFmtId="0" fontId="2" fillId="5" borderId="4" xfId="0" applyFont="1" applyFill="1" applyBorder="1"/>
    <xf numFmtId="0" fontId="3" fillId="0" borderId="4" xfId="0" applyFont="1" applyBorder="1"/>
    <xf numFmtId="0" fontId="2" fillId="0" borderId="1" xfId="0" applyFont="1" applyBorder="1"/>
    <xf numFmtId="0" fontId="2" fillId="0" borderId="2" xfId="0" applyNumberFormat="1" applyFont="1" applyBorder="1"/>
    <xf numFmtId="0" fontId="2" fillId="0" borderId="2" xfId="0" applyFont="1" applyBorder="1"/>
    <xf numFmtId="0" fontId="2" fillId="5" borderId="2" xfId="0" applyFont="1" applyFill="1" applyBorder="1"/>
    <xf numFmtId="0" fontId="3" fillId="0" borderId="2" xfId="0" applyFont="1" applyBorder="1"/>
    <xf numFmtId="0" fontId="4" fillId="0" borderId="6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1" fillId="2" borderId="7" xfId="0" applyFont="1" applyFill="1" applyBorder="1"/>
    <xf numFmtId="0" fontId="2" fillId="3" borderId="7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8" xfId="0" applyFont="1" applyFill="1" applyBorder="1"/>
    <xf numFmtId="0" fontId="2" fillId="0" borderId="0" xfId="0" applyFont="1" applyAlignment="1">
      <alignment wrapText="1"/>
    </xf>
    <xf numFmtId="0" fontId="0" fillId="0" borderId="0" xfId="0" applyFill="1" applyBorder="1" applyAlignment="1"/>
    <xf numFmtId="0" fontId="0" fillId="0" borderId="5" xfId="0" applyFill="1" applyBorder="1" applyAlignment="1"/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Continuous"/>
    </xf>
    <xf numFmtId="0" fontId="2" fillId="6" borderId="0" xfId="0" applyFont="1" applyFill="1" applyBorder="1" applyAlignment="1"/>
    <xf numFmtId="0" fontId="2" fillId="6" borderId="5" xfId="0" applyFont="1" applyFill="1" applyBorder="1" applyAlignment="1"/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165" fontId="2" fillId="6" borderId="0" xfId="0" applyNumberFormat="1" applyFont="1" applyFill="1" applyBorder="1" applyAlignment="1"/>
    <xf numFmtId="10" fontId="2" fillId="0" borderId="0" xfId="0" applyNumberFormat="1" applyFont="1"/>
    <xf numFmtId="0" fontId="2" fillId="3" borderId="4" xfId="0" applyFont="1" applyFill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6CF3-2E9E-433F-8531-63AD6B062137}">
  <dimension ref="A1:I67"/>
  <sheetViews>
    <sheetView workbookViewId="0">
      <selection sqref="A1:I67"/>
    </sheetView>
  </sheetViews>
  <sheetFormatPr defaultRowHeight="14.4" x14ac:dyDescent="0.3"/>
  <sheetData>
    <row r="1" spans="1:9" x14ac:dyDescent="0.3">
      <c r="A1" t="s">
        <v>83</v>
      </c>
    </row>
    <row r="2" spans="1:9" ht="15" thickBot="1" x14ac:dyDescent="0.35"/>
    <row r="3" spans="1:9" x14ac:dyDescent="0.3">
      <c r="A3" s="36" t="s">
        <v>84</v>
      </c>
      <c r="B3" s="36"/>
    </row>
    <row r="4" spans="1:9" x14ac:dyDescent="0.3">
      <c r="A4" s="33" t="s">
        <v>85</v>
      </c>
      <c r="B4" s="33">
        <v>0.99999650506499205</v>
      </c>
    </row>
    <row r="5" spans="1:9" x14ac:dyDescent="0.3">
      <c r="A5" s="33" t="s">
        <v>86</v>
      </c>
      <c r="B5" s="33">
        <v>0.99999301014219877</v>
      </c>
    </row>
    <row r="6" spans="1:9" x14ac:dyDescent="0.3">
      <c r="A6" s="33" t="s">
        <v>87</v>
      </c>
      <c r="B6" s="33">
        <v>0.99999221130130722</v>
      </c>
    </row>
    <row r="7" spans="1:9" x14ac:dyDescent="0.3">
      <c r="A7" s="33" t="s">
        <v>88</v>
      </c>
      <c r="B7" s="33">
        <v>3.0867902568730371E-2</v>
      </c>
    </row>
    <row r="8" spans="1:9" ht="15" thickBot="1" x14ac:dyDescent="0.35">
      <c r="A8" s="34" t="s">
        <v>89</v>
      </c>
      <c r="B8" s="34">
        <v>40</v>
      </c>
    </row>
    <row r="10" spans="1:9" ht="15" thickBot="1" x14ac:dyDescent="0.35">
      <c r="A10" t="s">
        <v>90</v>
      </c>
    </row>
    <row r="11" spans="1:9" x14ac:dyDescent="0.3">
      <c r="A11" s="35"/>
      <c r="B11" s="35" t="s">
        <v>95</v>
      </c>
      <c r="C11" s="35" t="s">
        <v>96</v>
      </c>
      <c r="D11" s="35" t="s">
        <v>97</v>
      </c>
      <c r="E11" s="35" t="s">
        <v>98</v>
      </c>
      <c r="F11" s="35" t="s">
        <v>99</v>
      </c>
    </row>
    <row r="12" spans="1:9" x14ac:dyDescent="0.3">
      <c r="A12" s="33" t="s">
        <v>91</v>
      </c>
      <c r="B12" s="33">
        <v>4</v>
      </c>
      <c r="C12" s="33">
        <v>4771.0164010406861</v>
      </c>
      <c r="D12" s="33">
        <v>1192.7541002601715</v>
      </c>
      <c r="E12" s="33">
        <v>1251804.9848305697</v>
      </c>
      <c r="F12" s="33">
        <v>1.1101069445448452E-89</v>
      </c>
    </row>
    <row r="13" spans="1:9" x14ac:dyDescent="0.3">
      <c r="A13" s="33" t="s">
        <v>92</v>
      </c>
      <c r="B13" s="33">
        <v>35</v>
      </c>
      <c r="C13" s="33">
        <v>3.3348959314742084E-2</v>
      </c>
      <c r="D13" s="33">
        <v>9.5282740899263094E-4</v>
      </c>
      <c r="E13" s="33"/>
      <c r="F13" s="33"/>
    </row>
    <row r="14" spans="1:9" ht="15" thickBot="1" x14ac:dyDescent="0.35">
      <c r="A14" s="34" t="s">
        <v>93</v>
      </c>
      <c r="B14" s="34">
        <v>39</v>
      </c>
      <c r="C14" s="34">
        <v>4771.049750000001</v>
      </c>
      <c r="D14" s="34"/>
      <c r="E14" s="34"/>
      <c r="F14" s="34"/>
    </row>
    <row r="15" spans="1:9" ht="15" thickBot="1" x14ac:dyDescent="0.35"/>
    <row r="16" spans="1:9" x14ac:dyDescent="0.3">
      <c r="A16" s="35"/>
      <c r="B16" s="35" t="s">
        <v>100</v>
      </c>
      <c r="C16" s="35" t="s">
        <v>88</v>
      </c>
      <c r="D16" s="35" t="s">
        <v>101</v>
      </c>
      <c r="E16" s="35" t="s">
        <v>102</v>
      </c>
      <c r="F16" s="35" t="s">
        <v>103</v>
      </c>
      <c r="G16" s="35" t="s">
        <v>104</v>
      </c>
      <c r="H16" s="35" t="s">
        <v>105</v>
      </c>
      <c r="I16" s="35" t="s">
        <v>106</v>
      </c>
    </row>
    <row r="17" spans="1:9" x14ac:dyDescent="0.3">
      <c r="A17" s="33" t="s">
        <v>94</v>
      </c>
      <c r="B17" s="33">
        <v>2.189310784869571</v>
      </c>
      <c r="C17" s="33">
        <v>8.8775014601559912E-2</v>
      </c>
      <c r="D17" s="33">
        <v>24.661339620113129</v>
      </c>
      <c r="E17" s="33">
        <v>1.0318895308668376E-23</v>
      </c>
      <c r="F17" s="33">
        <v>2.0090879238964043</v>
      </c>
      <c r="G17" s="33">
        <v>2.3695336458427376</v>
      </c>
      <c r="H17" s="33">
        <v>2.0090879238964043</v>
      </c>
      <c r="I17" s="33">
        <v>2.3695336458427376</v>
      </c>
    </row>
    <row r="18" spans="1:9" x14ac:dyDescent="0.3">
      <c r="A18" s="33" t="s">
        <v>4</v>
      </c>
      <c r="B18" s="33">
        <v>0.83254227777650147</v>
      </c>
      <c r="C18" s="33">
        <v>1.506671287682381E-3</v>
      </c>
      <c r="D18" s="33">
        <v>552.57061349934509</v>
      </c>
      <c r="E18" s="33">
        <v>1.457387587714754E-70</v>
      </c>
      <c r="F18" s="33">
        <v>0.82948357245011028</v>
      </c>
      <c r="G18" s="33">
        <v>0.83560098310289266</v>
      </c>
      <c r="H18" s="33">
        <v>0.82948357245011028</v>
      </c>
      <c r="I18" s="33">
        <v>0.83560098310289266</v>
      </c>
    </row>
    <row r="19" spans="1:9" x14ac:dyDescent="0.3">
      <c r="A19" s="33" t="s">
        <v>5</v>
      </c>
      <c r="B19" s="33">
        <v>4.1640735738207546</v>
      </c>
      <c r="C19" s="33">
        <v>1.065171134674211E-2</v>
      </c>
      <c r="D19" s="33">
        <v>390.93000535490114</v>
      </c>
      <c r="E19" s="33">
        <v>2.6475038803245092E-65</v>
      </c>
      <c r="F19" s="33">
        <v>4.142449450166299</v>
      </c>
      <c r="G19" s="33">
        <v>4.1856976974752103</v>
      </c>
      <c r="H19" s="33">
        <v>4.142449450166299</v>
      </c>
      <c r="I19" s="33">
        <v>4.1856976974752103</v>
      </c>
    </row>
    <row r="20" spans="1:9" x14ac:dyDescent="0.3">
      <c r="A20" s="33" t="s">
        <v>81</v>
      </c>
      <c r="B20" s="33">
        <v>3.3350414534817094</v>
      </c>
      <c r="C20" s="33">
        <v>5.2242906316233781E-3</v>
      </c>
      <c r="D20" s="33">
        <v>638.37211377449535</v>
      </c>
      <c r="E20" s="33">
        <v>9.3276727867744813E-73</v>
      </c>
      <c r="F20" s="33">
        <v>3.324435579650967</v>
      </c>
      <c r="G20" s="33">
        <v>3.3456473273124518</v>
      </c>
      <c r="H20" s="33">
        <v>3.324435579650967</v>
      </c>
      <c r="I20" s="33">
        <v>3.3456473273124518</v>
      </c>
    </row>
    <row r="21" spans="1:9" ht="15" thickBot="1" x14ac:dyDescent="0.35">
      <c r="A21" s="34" t="s">
        <v>82</v>
      </c>
      <c r="B21" s="34">
        <v>-4.1844701965841375</v>
      </c>
      <c r="C21" s="34">
        <v>6.3237700578649822E-3</v>
      </c>
      <c r="D21" s="34">
        <v>-661.70498900095834</v>
      </c>
      <c r="E21" s="34">
        <v>2.6555209859757406E-73</v>
      </c>
      <c r="F21" s="34">
        <v>-4.1973081323150412</v>
      </c>
      <c r="G21" s="34">
        <v>-4.1716322608532339</v>
      </c>
      <c r="H21" s="34">
        <v>-4.1973081323150412</v>
      </c>
      <c r="I21" s="34">
        <v>-4.1716322608532339</v>
      </c>
    </row>
    <row r="25" spans="1:9" x14ac:dyDescent="0.3">
      <c r="A25" t="s">
        <v>107</v>
      </c>
    </row>
    <row r="26" spans="1:9" ht="15" thickBot="1" x14ac:dyDescent="0.35"/>
    <row r="27" spans="1:9" x14ac:dyDescent="0.3">
      <c r="A27" s="35" t="s">
        <v>108</v>
      </c>
      <c r="B27" s="35" t="s">
        <v>109</v>
      </c>
      <c r="C27" s="35" t="s">
        <v>110</v>
      </c>
    </row>
    <row r="28" spans="1:9" x14ac:dyDescent="0.3">
      <c r="A28" s="33">
        <v>1</v>
      </c>
      <c r="B28" s="33">
        <v>96.496585708493186</v>
      </c>
      <c r="C28" s="33">
        <v>3.414291506814493E-3</v>
      </c>
    </row>
    <row r="29" spans="1:9" x14ac:dyDescent="0.3">
      <c r="A29" s="33">
        <v>2</v>
      </c>
      <c r="B29" s="33">
        <v>113.8321406449472</v>
      </c>
      <c r="C29" s="33">
        <v>-3.2140644947205033E-2</v>
      </c>
    </row>
    <row r="30" spans="1:9" x14ac:dyDescent="0.3">
      <c r="A30" s="33">
        <v>3</v>
      </c>
      <c r="B30" s="33">
        <v>108.07752362231132</v>
      </c>
      <c r="C30" s="33">
        <v>2.2476377688676052E-2</v>
      </c>
    </row>
    <row r="31" spans="1:9" x14ac:dyDescent="0.3">
      <c r="A31" s="33">
        <v>4</v>
      </c>
      <c r="B31" s="33">
        <v>101.10563066161424</v>
      </c>
      <c r="C31" s="33">
        <v>-5.6306616142478561E-3</v>
      </c>
    </row>
    <row r="32" spans="1:9" x14ac:dyDescent="0.3">
      <c r="A32" s="33">
        <v>5</v>
      </c>
      <c r="B32" s="33">
        <v>98.691108179385026</v>
      </c>
      <c r="C32" s="33">
        <v>8.891820614977064E-3</v>
      </c>
    </row>
    <row r="33" spans="1:3" x14ac:dyDescent="0.3">
      <c r="A33" s="33">
        <v>6</v>
      </c>
      <c r="B33" s="33">
        <v>97.601404750237762</v>
      </c>
      <c r="C33" s="33">
        <v>-1.4047502377678711E-3</v>
      </c>
    </row>
    <row r="34" spans="1:3" x14ac:dyDescent="0.3">
      <c r="A34" s="33">
        <v>7</v>
      </c>
      <c r="B34" s="33">
        <v>97.67657616805289</v>
      </c>
      <c r="C34" s="33">
        <v>2.3423831947113172E-2</v>
      </c>
    </row>
    <row r="35" spans="1:3" x14ac:dyDescent="0.3">
      <c r="A35" s="33">
        <v>8</v>
      </c>
      <c r="B35" s="33">
        <v>105.4868521355253</v>
      </c>
      <c r="C35" s="33">
        <v>1.3147864474703397E-2</v>
      </c>
    </row>
    <row r="36" spans="1:3" x14ac:dyDescent="0.3">
      <c r="A36" s="33">
        <v>9</v>
      </c>
      <c r="B36" s="33">
        <v>92.368919555330251</v>
      </c>
      <c r="C36" s="33">
        <v>3.108044466975457E-2</v>
      </c>
    </row>
    <row r="37" spans="1:3" x14ac:dyDescent="0.3">
      <c r="A37" s="33">
        <v>10</v>
      </c>
      <c r="B37" s="33">
        <v>99.678845969749531</v>
      </c>
      <c r="C37" s="33">
        <v>2.1154030250471578E-2</v>
      </c>
    </row>
    <row r="38" spans="1:3" x14ac:dyDescent="0.3">
      <c r="A38" s="33">
        <v>11</v>
      </c>
      <c r="B38" s="33">
        <v>103.11859415711835</v>
      </c>
      <c r="C38" s="33">
        <v>-1.8594157118357657E-2</v>
      </c>
    </row>
    <row r="39" spans="1:3" x14ac:dyDescent="0.3">
      <c r="A39" s="33">
        <v>12</v>
      </c>
      <c r="B39" s="33">
        <v>93.92418950832618</v>
      </c>
      <c r="C39" s="33">
        <v>-2.4189508326173836E-2</v>
      </c>
    </row>
    <row r="40" spans="1:3" x14ac:dyDescent="0.3">
      <c r="A40" s="33">
        <v>13</v>
      </c>
      <c r="B40" s="33">
        <v>115.65509938038184</v>
      </c>
      <c r="C40" s="33">
        <v>4.4900619618161386E-2</v>
      </c>
    </row>
    <row r="41" spans="1:3" x14ac:dyDescent="0.3">
      <c r="A41" s="33">
        <v>14</v>
      </c>
      <c r="B41" s="33">
        <v>81.239196669987891</v>
      </c>
      <c r="C41" s="33">
        <v>-3.9196669987887844E-2</v>
      </c>
    </row>
    <row r="42" spans="1:3" x14ac:dyDescent="0.3">
      <c r="A42" s="33">
        <v>15</v>
      </c>
      <c r="B42" s="33">
        <v>96.909556055232372</v>
      </c>
      <c r="C42" s="33">
        <v>-9.5560552323661341E-3</v>
      </c>
    </row>
    <row r="43" spans="1:3" x14ac:dyDescent="0.3">
      <c r="A43" s="33">
        <v>16</v>
      </c>
      <c r="B43" s="33">
        <v>89.903227619776075</v>
      </c>
      <c r="C43" s="33">
        <v>-3.2276197760694458E-3</v>
      </c>
    </row>
    <row r="44" spans="1:3" x14ac:dyDescent="0.3">
      <c r="A44" s="33">
        <v>17</v>
      </c>
      <c r="B44" s="33">
        <v>93.717931120237807</v>
      </c>
      <c r="C44" s="33">
        <v>-1.7931120237804521E-2</v>
      </c>
    </row>
    <row r="45" spans="1:3" x14ac:dyDescent="0.3">
      <c r="A45" s="33">
        <v>18</v>
      </c>
      <c r="B45" s="33">
        <v>110.92641683237223</v>
      </c>
      <c r="C45" s="33">
        <v>-2.6416832372220256E-2</v>
      </c>
    </row>
    <row r="46" spans="1:3" x14ac:dyDescent="0.3">
      <c r="A46" s="33">
        <v>19</v>
      </c>
      <c r="B46" s="33">
        <v>94.18625060273132</v>
      </c>
      <c r="C46" s="33">
        <v>1.3749397268682628E-2</v>
      </c>
    </row>
    <row r="47" spans="1:3" x14ac:dyDescent="0.3">
      <c r="A47" s="33">
        <v>20</v>
      </c>
      <c r="B47" s="33">
        <v>95.448355010289205</v>
      </c>
      <c r="C47" s="33">
        <v>-4.835501028919964E-2</v>
      </c>
    </row>
    <row r="48" spans="1:3" x14ac:dyDescent="0.3">
      <c r="A48" s="33">
        <v>21</v>
      </c>
      <c r="B48" s="33">
        <v>102.23344055875242</v>
      </c>
      <c r="C48" s="33">
        <v>-3.344055875241736E-2</v>
      </c>
    </row>
    <row r="49" spans="1:3" x14ac:dyDescent="0.3">
      <c r="A49" s="33">
        <v>22</v>
      </c>
      <c r="B49" s="33">
        <v>90.216402746054513</v>
      </c>
      <c r="C49" s="33">
        <v>-1.6402746054509976E-2</v>
      </c>
    </row>
    <row r="50" spans="1:3" x14ac:dyDescent="0.3">
      <c r="A50" s="33">
        <v>23</v>
      </c>
      <c r="B50" s="33">
        <v>77.575880106801492</v>
      </c>
      <c r="C50" s="33">
        <v>2.4119893198502496E-2</v>
      </c>
    </row>
    <row r="51" spans="1:3" x14ac:dyDescent="0.3">
      <c r="A51" s="33">
        <v>24</v>
      </c>
      <c r="B51" s="33">
        <v>79.794033449847404</v>
      </c>
      <c r="C51" s="33">
        <v>5.9665501525927311E-3</v>
      </c>
    </row>
    <row r="52" spans="1:3" x14ac:dyDescent="0.3">
      <c r="A52" s="33">
        <v>25</v>
      </c>
      <c r="B52" s="33">
        <v>89.574292636260779</v>
      </c>
      <c r="C52" s="33">
        <v>2.5707363739215339E-2</v>
      </c>
    </row>
    <row r="53" spans="1:3" x14ac:dyDescent="0.3">
      <c r="A53" s="33">
        <v>26</v>
      </c>
      <c r="B53" s="33">
        <v>92.334692025735322</v>
      </c>
      <c r="C53" s="33">
        <v>-3.4692025735324705E-2</v>
      </c>
    </row>
    <row r="54" spans="1:3" x14ac:dyDescent="0.3">
      <c r="A54" s="33">
        <v>27</v>
      </c>
      <c r="B54" s="33">
        <v>84.142383343986708</v>
      </c>
      <c r="C54" s="33">
        <v>5.7616656013294687E-2</v>
      </c>
    </row>
    <row r="55" spans="1:3" x14ac:dyDescent="0.3">
      <c r="A55" s="33">
        <v>28</v>
      </c>
      <c r="B55" s="33">
        <v>100.41325318791274</v>
      </c>
      <c r="C55" s="33">
        <v>-1.325318791273844E-2</v>
      </c>
    </row>
    <row r="56" spans="1:3" x14ac:dyDescent="0.3">
      <c r="A56" s="33">
        <v>29</v>
      </c>
      <c r="B56" s="33">
        <v>66.725483265662007</v>
      </c>
      <c r="C56" s="33">
        <v>-2.5483265662003873E-2</v>
      </c>
    </row>
    <row r="57" spans="1:3" x14ac:dyDescent="0.3">
      <c r="A57" s="33">
        <v>30</v>
      </c>
      <c r="B57" s="33">
        <v>90.793376755776137</v>
      </c>
      <c r="C57" s="33">
        <v>6.6232442238600697E-3</v>
      </c>
    </row>
    <row r="58" spans="1:3" x14ac:dyDescent="0.3">
      <c r="A58" s="33">
        <v>31</v>
      </c>
      <c r="B58" s="33">
        <v>85.703336177631002</v>
      </c>
      <c r="C58" s="33">
        <v>-3.3361776309988045E-3</v>
      </c>
    </row>
    <row r="59" spans="1:3" x14ac:dyDescent="0.3">
      <c r="A59" s="33">
        <v>32</v>
      </c>
      <c r="B59" s="33">
        <v>67.860981114767156</v>
      </c>
      <c r="C59" s="33">
        <v>3.9018885232849243E-2</v>
      </c>
    </row>
    <row r="60" spans="1:3" x14ac:dyDescent="0.3">
      <c r="A60" s="33">
        <v>33</v>
      </c>
      <c r="B60" s="33">
        <v>92.65038911889215</v>
      </c>
      <c r="C60" s="33">
        <v>4.9610881107852833E-2</v>
      </c>
    </row>
    <row r="61" spans="1:3" x14ac:dyDescent="0.3">
      <c r="A61" s="33">
        <v>34</v>
      </c>
      <c r="B61" s="33">
        <v>95.960065949098478</v>
      </c>
      <c r="C61" s="33">
        <v>3.99340509015218E-2</v>
      </c>
    </row>
    <row r="62" spans="1:3" x14ac:dyDescent="0.3">
      <c r="A62" s="33">
        <v>35</v>
      </c>
      <c r="B62" s="33">
        <v>81.78570294799313</v>
      </c>
      <c r="C62" s="33">
        <v>1.4297052006867261E-2</v>
      </c>
    </row>
    <row r="63" spans="1:3" x14ac:dyDescent="0.3">
      <c r="A63" s="33">
        <v>36</v>
      </c>
      <c r="B63" s="33">
        <v>86.084310128157355</v>
      </c>
      <c r="C63" s="33">
        <v>1.5689871842639036E-2</v>
      </c>
    </row>
    <row r="64" spans="1:3" x14ac:dyDescent="0.3">
      <c r="A64" s="33">
        <v>37</v>
      </c>
      <c r="B64" s="33">
        <v>84.469646889632244</v>
      </c>
      <c r="C64" s="33">
        <v>3.0353110367755676E-2</v>
      </c>
    </row>
    <row r="65" spans="1:3" x14ac:dyDescent="0.3">
      <c r="A65" s="33">
        <v>38</v>
      </c>
      <c r="B65" s="33">
        <v>82.241683870565225</v>
      </c>
      <c r="C65" s="33">
        <v>-4.1683870565222492E-2</v>
      </c>
    </row>
    <row r="66" spans="1:3" x14ac:dyDescent="0.3">
      <c r="A66" s="33">
        <v>39</v>
      </c>
      <c r="B66" s="33">
        <v>90.04413650316809</v>
      </c>
      <c r="C66" s="33">
        <v>-4.4136503168090258E-2</v>
      </c>
    </row>
    <row r="67" spans="1:3" ht="15" thickBot="1" x14ac:dyDescent="0.35">
      <c r="A67" s="34">
        <v>40</v>
      </c>
      <c r="B67" s="34">
        <v>77.452104871205904</v>
      </c>
      <c r="C67" s="34">
        <v>-5.2104871205898462E-2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32F5D-CFDE-4B9F-9895-19A020DD777C}">
  <sheetPr>
    <pageSetUpPr fitToPage="1"/>
  </sheetPr>
  <dimension ref="A1:Q41"/>
  <sheetViews>
    <sheetView topLeftCell="B1" zoomScale="140" zoomScaleNormal="140" workbookViewId="0">
      <selection activeCell="K8" sqref="K8"/>
    </sheetView>
  </sheetViews>
  <sheetFormatPr defaultRowHeight="14.4" x14ac:dyDescent="0.3"/>
  <cols>
    <col min="1" max="1" width="5.09765625" style="4" bestFit="1" customWidth="1"/>
    <col min="2" max="2" width="18.796875" style="4" bestFit="1" customWidth="1"/>
    <col min="3" max="3" width="7.69921875" style="4" bestFit="1" customWidth="1"/>
    <col min="4" max="4" width="6" style="4" bestFit="1" customWidth="1"/>
    <col min="5" max="5" width="5.8984375" style="4" bestFit="1" customWidth="1"/>
    <col min="6" max="6" width="8.09765625" style="4" bestFit="1" customWidth="1"/>
    <col min="7" max="8" width="8.09765625" style="4" customWidth="1"/>
    <col min="9" max="9" width="5.09765625" style="4" bestFit="1" customWidth="1"/>
    <col min="10" max="10" width="5.69921875" style="4" bestFit="1" customWidth="1"/>
    <col min="11" max="11" width="7.09765625" style="4" bestFit="1" customWidth="1"/>
    <col min="12" max="16384" width="8.796875" style="4"/>
  </cols>
  <sheetData>
    <row r="1" spans="1:17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81</v>
      </c>
      <c r="H1" s="2" t="s">
        <v>82</v>
      </c>
      <c r="I1" s="2" t="s">
        <v>6</v>
      </c>
      <c r="J1" s="2" t="s">
        <v>7</v>
      </c>
      <c r="K1" s="2" t="s">
        <v>8</v>
      </c>
      <c r="L1" s="3" t="s">
        <v>111</v>
      </c>
      <c r="M1" s="3" t="s">
        <v>112</v>
      </c>
      <c r="N1" s="4" t="s">
        <v>189</v>
      </c>
    </row>
    <row r="2" spans="1:17" x14ac:dyDescent="0.3">
      <c r="A2" s="5">
        <v>1</v>
      </c>
      <c r="B2" s="6" t="s">
        <v>9</v>
      </c>
      <c r="C2" s="6" t="s">
        <v>10</v>
      </c>
      <c r="D2" s="7">
        <v>675</v>
      </c>
      <c r="E2" s="8">
        <v>67</v>
      </c>
      <c r="F2" s="8">
        <v>7.6</v>
      </c>
      <c r="G2" s="9">
        <f>100*I2/$D2</f>
        <v>5.0370370370370372</v>
      </c>
      <c r="H2" s="9">
        <f>100*J2/$D2</f>
        <v>2.3703703703703702</v>
      </c>
      <c r="I2" s="7">
        <v>34</v>
      </c>
      <c r="J2" s="7">
        <v>16</v>
      </c>
      <c r="K2" s="10">
        <v>96.5</v>
      </c>
      <c r="L2" s="11">
        <f t="array" ref="L2:L41">TREND(K2:K41,E2:H41,E2:H41,TRUE)</f>
        <v>96.4965857084932</v>
      </c>
      <c r="M2" s="11">
        <f>K2-L2</f>
        <v>3.4142915068002821E-3</v>
      </c>
      <c r="N2" s="4">
        <f>ABS(M2)</f>
        <v>3.4142915068002821E-3</v>
      </c>
    </row>
    <row r="3" spans="1:17" x14ac:dyDescent="0.3">
      <c r="A3" s="12">
        <v>2</v>
      </c>
      <c r="B3" s="13" t="s">
        <v>11</v>
      </c>
      <c r="C3" s="13" t="s">
        <v>12</v>
      </c>
      <c r="D3" s="14">
        <v>580</v>
      </c>
      <c r="E3" s="15">
        <v>66</v>
      </c>
      <c r="F3" s="15">
        <v>8.7899999999999991</v>
      </c>
      <c r="G3" s="9">
        <f t="shared" ref="G3:G41" si="0">100*I3/$D3</f>
        <v>8.6206896551724146</v>
      </c>
      <c r="H3" s="9">
        <f t="shared" ref="H3:H41" si="1">100*J3/$D3</f>
        <v>2.0689655172413794</v>
      </c>
      <c r="I3" s="14">
        <v>50</v>
      </c>
      <c r="J3" s="14">
        <v>12</v>
      </c>
      <c r="K3" s="16">
        <v>113.8</v>
      </c>
      <c r="L3" s="11">
        <v>113.83214064494722</v>
      </c>
      <c r="M3" s="11">
        <f t="shared" ref="M3:M41" si="2">K3-L3</f>
        <v>-3.2140644947219243E-2</v>
      </c>
      <c r="N3" s="4">
        <f t="shared" ref="N3:N41" si="3">ABS(M3)</f>
        <v>3.2140644947219243E-2</v>
      </c>
      <c r="P3" s="4" t="s">
        <v>190</v>
      </c>
    </row>
    <row r="4" spans="1:17" x14ac:dyDescent="0.3">
      <c r="A4" s="5">
        <v>3</v>
      </c>
      <c r="B4" s="6" t="s">
        <v>13</v>
      </c>
      <c r="C4" s="6" t="s">
        <v>14</v>
      </c>
      <c r="D4" s="7">
        <v>608</v>
      </c>
      <c r="E4" s="8">
        <v>69.400000000000006</v>
      </c>
      <c r="F4" s="8">
        <v>8.1</v>
      </c>
      <c r="G4" s="9">
        <f t="shared" si="0"/>
        <v>5.7565789473684212</v>
      </c>
      <c r="H4" s="9">
        <f t="shared" si="1"/>
        <v>1.1513157894736843</v>
      </c>
      <c r="I4" s="7">
        <v>35</v>
      </c>
      <c r="J4" s="7">
        <v>7</v>
      </c>
      <c r="K4" s="10">
        <v>108.1</v>
      </c>
      <c r="L4" s="11">
        <v>108.07752362231132</v>
      </c>
      <c r="M4" s="11">
        <f t="shared" si="2"/>
        <v>2.2476377688676052E-2</v>
      </c>
      <c r="N4" s="4">
        <f t="shared" si="3"/>
        <v>2.2476377688676052E-2</v>
      </c>
      <c r="P4" s="4" t="s">
        <v>191</v>
      </c>
    </row>
    <row r="5" spans="1:17" x14ac:dyDescent="0.3">
      <c r="A5" s="12">
        <v>4</v>
      </c>
      <c r="B5" s="13" t="s">
        <v>15</v>
      </c>
      <c r="C5" s="13" t="s">
        <v>16</v>
      </c>
      <c r="D5" s="14">
        <v>561</v>
      </c>
      <c r="E5" s="15">
        <v>64.900000000000006</v>
      </c>
      <c r="F5" s="15">
        <v>8.36</v>
      </c>
      <c r="G5" s="9">
        <f t="shared" si="0"/>
        <v>5.7040998217468806</v>
      </c>
      <c r="H5" s="9">
        <f t="shared" si="1"/>
        <v>2.1390374331550803</v>
      </c>
      <c r="I5" s="14">
        <v>32</v>
      </c>
      <c r="J5" s="14">
        <v>12</v>
      </c>
      <c r="K5" s="16">
        <v>101.1</v>
      </c>
      <c r="L5" s="11">
        <v>101.10563066161424</v>
      </c>
      <c r="M5" s="11">
        <f t="shared" si="2"/>
        <v>-5.6306616142478561E-3</v>
      </c>
      <c r="N5" s="4">
        <f t="shared" si="3"/>
        <v>5.6306616142478561E-3</v>
      </c>
    </row>
    <row r="6" spans="1:17" x14ac:dyDescent="0.3">
      <c r="A6" s="5">
        <v>5</v>
      </c>
      <c r="B6" s="6" t="s">
        <v>17</v>
      </c>
      <c r="C6" s="6" t="s">
        <v>18</v>
      </c>
      <c r="D6" s="7">
        <v>639</v>
      </c>
      <c r="E6" s="8">
        <v>67.3</v>
      </c>
      <c r="F6" s="8">
        <v>7.19</v>
      </c>
      <c r="G6" s="9">
        <f t="shared" si="0"/>
        <v>6.103286384976526</v>
      </c>
      <c r="H6" s="9">
        <f t="shared" si="1"/>
        <v>2.347417840375587</v>
      </c>
      <c r="I6" s="7">
        <v>39</v>
      </c>
      <c r="J6" s="7">
        <v>15</v>
      </c>
      <c r="K6" s="10">
        <v>98.7</v>
      </c>
      <c r="L6" s="11">
        <v>98.691108179385054</v>
      </c>
      <c r="M6" s="11">
        <f t="shared" si="2"/>
        <v>8.8918206149486423E-3</v>
      </c>
      <c r="N6" s="4">
        <f t="shared" si="3"/>
        <v>8.8918206149486423E-3</v>
      </c>
      <c r="P6" s="4" t="s">
        <v>192</v>
      </c>
    </row>
    <row r="7" spans="1:17" x14ac:dyDescent="0.3">
      <c r="A7" s="12">
        <v>6</v>
      </c>
      <c r="B7" s="13" t="s">
        <v>19</v>
      </c>
      <c r="C7" s="13" t="s">
        <v>20</v>
      </c>
      <c r="D7" s="14">
        <v>597</v>
      </c>
      <c r="E7" s="15">
        <v>62.3</v>
      </c>
      <c r="F7" s="15">
        <v>7.44</v>
      </c>
      <c r="G7" s="9">
        <f t="shared" si="0"/>
        <v>4.1876046901172526</v>
      </c>
      <c r="H7" s="9">
        <f t="shared" si="1"/>
        <v>0.33500837520938026</v>
      </c>
      <c r="I7" s="14">
        <v>25</v>
      </c>
      <c r="J7" s="14">
        <v>2</v>
      </c>
      <c r="K7" s="16">
        <v>97.6</v>
      </c>
      <c r="L7" s="11">
        <v>97.601404750237776</v>
      </c>
      <c r="M7" s="11">
        <f t="shared" si="2"/>
        <v>-1.404750237782082E-3</v>
      </c>
      <c r="N7" s="4">
        <f t="shared" si="3"/>
        <v>1.404750237782082E-3</v>
      </c>
      <c r="P7" s="4" t="s">
        <v>193</v>
      </c>
    </row>
    <row r="8" spans="1:17" x14ac:dyDescent="0.3">
      <c r="A8" s="5">
        <v>7</v>
      </c>
      <c r="B8" s="6" t="s">
        <v>21</v>
      </c>
      <c r="C8" s="6" t="s">
        <v>22</v>
      </c>
      <c r="D8" s="7">
        <v>570</v>
      </c>
      <c r="E8" s="8">
        <v>65.8</v>
      </c>
      <c r="F8" s="8">
        <v>7.64</v>
      </c>
      <c r="G8" s="9">
        <f t="shared" si="0"/>
        <v>5.0877192982456139</v>
      </c>
      <c r="H8" s="9">
        <f t="shared" si="1"/>
        <v>1.9298245614035088</v>
      </c>
      <c r="I8" s="7">
        <v>29</v>
      </c>
      <c r="J8" s="7">
        <v>11</v>
      </c>
      <c r="K8" s="10">
        <v>97.7</v>
      </c>
      <c r="L8" s="11">
        <v>97.67657616805289</v>
      </c>
      <c r="M8" s="11">
        <f t="shared" si="2"/>
        <v>2.3423831947113172E-2</v>
      </c>
      <c r="N8" s="4">
        <f t="shared" si="3"/>
        <v>2.3423831947113172E-2</v>
      </c>
      <c r="P8" s="4" t="s">
        <v>194</v>
      </c>
    </row>
    <row r="9" spans="1:17" x14ac:dyDescent="0.3">
      <c r="A9" s="12">
        <v>8</v>
      </c>
      <c r="B9" s="13" t="s">
        <v>23</v>
      </c>
      <c r="C9" s="13" t="s">
        <v>24</v>
      </c>
      <c r="D9" s="14">
        <v>508</v>
      </c>
      <c r="E9" s="15">
        <v>68.3</v>
      </c>
      <c r="F9" s="15">
        <v>8.48</v>
      </c>
      <c r="G9" s="9">
        <f t="shared" si="0"/>
        <v>6.2992125984251972</v>
      </c>
      <c r="H9" s="9">
        <f t="shared" si="1"/>
        <v>2.3622047244094486</v>
      </c>
      <c r="I9" s="14">
        <v>32</v>
      </c>
      <c r="J9" s="14">
        <v>12</v>
      </c>
      <c r="K9" s="16">
        <v>105.5</v>
      </c>
      <c r="L9" s="11">
        <v>105.48685213552531</v>
      </c>
      <c r="M9" s="11">
        <f t="shared" si="2"/>
        <v>1.3147864474689186E-2</v>
      </c>
      <c r="N9" s="4">
        <f t="shared" si="3"/>
        <v>1.3147864474689186E-2</v>
      </c>
      <c r="P9" s="4" t="s">
        <v>195</v>
      </c>
    </row>
    <row r="10" spans="1:17" x14ac:dyDescent="0.3">
      <c r="A10" s="5">
        <v>9</v>
      </c>
      <c r="B10" s="6" t="s">
        <v>25</v>
      </c>
      <c r="C10" s="6" t="s">
        <v>26</v>
      </c>
      <c r="D10" s="7">
        <v>576</v>
      </c>
      <c r="E10" s="8">
        <v>66</v>
      </c>
      <c r="F10" s="8">
        <v>7.46</v>
      </c>
      <c r="G10" s="9">
        <f t="shared" si="0"/>
        <v>3.6458333333333335</v>
      </c>
      <c r="H10" s="9">
        <f t="shared" si="1"/>
        <v>1.9097222222222223</v>
      </c>
      <c r="I10" s="7">
        <v>21</v>
      </c>
      <c r="J10" s="7">
        <v>11</v>
      </c>
      <c r="K10" s="10">
        <v>92.4</v>
      </c>
      <c r="L10" s="11">
        <v>92.368919555330251</v>
      </c>
      <c r="M10" s="11">
        <f t="shared" si="2"/>
        <v>3.108044466975457E-2</v>
      </c>
      <c r="N10" s="4">
        <f t="shared" si="3"/>
        <v>3.108044466975457E-2</v>
      </c>
      <c r="P10" s="4" t="s">
        <v>196</v>
      </c>
    </row>
    <row r="11" spans="1:17" x14ac:dyDescent="0.3">
      <c r="A11" s="12">
        <v>10</v>
      </c>
      <c r="B11" s="13" t="s">
        <v>27</v>
      </c>
      <c r="C11" s="13" t="s">
        <v>28</v>
      </c>
      <c r="D11" s="14">
        <v>606</v>
      </c>
      <c r="E11" s="15">
        <v>70.099999999999994</v>
      </c>
      <c r="F11" s="15">
        <v>7.09</v>
      </c>
      <c r="G11" s="9">
        <f t="shared" si="0"/>
        <v>4.9504950495049505</v>
      </c>
      <c r="H11" s="9">
        <f t="shared" si="1"/>
        <v>1.6501650165016502</v>
      </c>
      <c r="I11" s="14">
        <v>30</v>
      </c>
      <c r="J11" s="14">
        <v>10</v>
      </c>
      <c r="K11" s="16">
        <v>99.7</v>
      </c>
      <c r="L11" s="11">
        <v>99.678845969749545</v>
      </c>
      <c r="M11" s="11">
        <f t="shared" si="2"/>
        <v>2.1154030250457367E-2</v>
      </c>
      <c r="N11" s="4">
        <f t="shared" si="3"/>
        <v>2.1154030250457367E-2</v>
      </c>
    </row>
    <row r="12" spans="1:17" x14ac:dyDescent="0.3">
      <c r="A12" s="5">
        <v>11</v>
      </c>
      <c r="B12" s="6" t="s">
        <v>29</v>
      </c>
      <c r="C12" s="6" t="s">
        <v>30</v>
      </c>
      <c r="D12" s="7">
        <v>505</v>
      </c>
      <c r="E12" s="8">
        <v>68.3</v>
      </c>
      <c r="F12" s="8">
        <v>8.25</v>
      </c>
      <c r="G12" s="9">
        <f t="shared" si="0"/>
        <v>5.1485148514851486</v>
      </c>
      <c r="H12" s="9">
        <f t="shared" si="1"/>
        <v>1.7821782178217822</v>
      </c>
      <c r="I12" s="7">
        <v>26</v>
      </c>
      <c r="J12" s="7">
        <v>9</v>
      </c>
      <c r="K12" s="10">
        <v>103.1</v>
      </c>
      <c r="L12" s="11">
        <v>103.11859415711837</v>
      </c>
      <c r="M12" s="11">
        <f t="shared" si="2"/>
        <v>-1.8594157118371868E-2</v>
      </c>
      <c r="N12" s="4">
        <f t="shared" si="3"/>
        <v>1.8594157118371868E-2</v>
      </c>
    </row>
    <row r="13" spans="1:17" x14ac:dyDescent="0.3">
      <c r="A13" s="12">
        <v>12</v>
      </c>
      <c r="B13" s="13" t="s">
        <v>31</v>
      </c>
      <c r="C13" s="13" t="s">
        <v>32</v>
      </c>
      <c r="D13" s="14">
        <v>553</v>
      </c>
      <c r="E13" s="15">
        <v>68.900000000000006</v>
      </c>
      <c r="F13" s="15">
        <v>7.32</v>
      </c>
      <c r="G13" s="9">
        <f t="shared" si="0"/>
        <v>3.4358047016274864</v>
      </c>
      <c r="H13" s="9">
        <f t="shared" si="1"/>
        <v>1.8083182640144666</v>
      </c>
      <c r="I13" s="14">
        <v>19</v>
      </c>
      <c r="J13" s="14">
        <v>10</v>
      </c>
      <c r="K13" s="16">
        <v>93.9</v>
      </c>
      <c r="L13" s="11">
        <v>93.92418950832618</v>
      </c>
      <c r="M13" s="11">
        <f t="shared" si="2"/>
        <v>-2.4189508326173836E-2</v>
      </c>
      <c r="N13" s="4">
        <f t="shared" si="3"/>
        <v>2.4189508326173836E-2</v>
      </c>
    </row>
    <row r="14" spans="1:17" x14ac:dyDescent="0.3">
      <c r="A14" s="5">
        <v>13</v>
      </c>
      <c r="B14" s="6" t="s">
        <v>33</v>
      </c>
      <c r="C14" s="6" t="s">
        <v>34</v>
      </c>
      <c r="D14" s="7">
        <v>489</v>
      </c>
      <c r="E14" s="8">
        <v>74.400000000000006</v>
      </c>
      <c r="F14" s="8">
        <v>8.16</v>
      </c>
      <c r="G14" s="9">
        <f t="shared" si="0"/>
        <v>6.5439672801635993</v>
      </c>
      <c r="H14" s="9">
        <f t="shared" si="1"/>
        <v>1.0224948875255624</v>
      </c>
      <c r="I14" s="7">
        <v>32</v>
      </c>
      <c r="J14" s="7">
        <v>5</v>
      </c>
      <c r="K14" s="10">
        <v>115.7</v>
      </c>
      <c r="L14" s="11">
        <v>115.65509938038184</v>
      </c>
      <c r="M14" s="11">
        <f t="shared" si="2"/>
        <v>4.4900619618161386E-2</v>
      </c>
      <c r="N14" s="4">
        <f t="shared" si="3"/>
        <v>4.4900619618161386E-2</v>
      </c>
      <c r="Q14" s="4">
        <f>AVERAGE(Prediction)</f>
        <v>92.602500000000035</v>
      </c>
    </row>
    <row r="15" spans="1:17" x14ac:dyDescent="0.3">
      <c r="A15" s="12">
        <v>14</v>
      </c>
      <c r="B15" s="13" t="s">
        <v>35</v>
      </c>
      <c r="C15" s="13" t="s">
        <v>36</v>
      </c>
      <c r="D15" s="14">
        <v>586</v>
      </c>
      <c r="E15" s="15">
        <v>62.3</v>
      </c>
      <c r="F15" s="15">
        <v>6.64</v>
      </c>
      <c r="G15" s="9">
        <f t="shared" si="0"/>
        <v>3.0716723549488054</v>
      </c>
      <c r="H15" s="9">
        <f t="shared" si="1"/>
        <v>2.5597269624573378</v>
      </c>
      <c r="I15" s="14">
        <v>18</v>
      </c>
      <c r="J15" s="14">
        <v>15</v>
      </c>
      <c r="K15" s="16">
        <v>81.2</v>
      </c>
      <c r="L15" s="11">
        <v>81.239196669987905</v>
      </c>
      <c r="M15" s="11">
        <f t="shared" si="2"/>
        <v>-3.9196669987902055E-2</v>
      </c>
      <c r="N15" s="4">
        <f t="shared" si="3"/>
        <v>3.9196669987902055E-2</v>
      </c>
    </row>
    <row r="16" spans="1:17" x14ac:dyDescent="0.3">
      <c r="A16" s="5">
        <v>15</v>
      </c>
      <c r="B16" s="6" t="s">
        <v>37</v>
      </c>
      <c r="C16" s="6" t="s">
        <v>38</v>
      </c>
      <c r="D16" s="7">
        <v>526</v>
      </c>
      <c r="E16" s="8">
        <v>67.7</v>
      </c>
      <c r="F16" s="8">
        <v>7.39</v>
      </c>
      <c r="G16" s="9">
        <f t="shared" si="0"/>
        <v>4.1825095057034218</v>
      </c>
      <c r="H16" s="9">
        <f t="shared" si="1"/>
        <v>1.520912547528517</v>
      </c>
      <c r="I16" s="7">
        <v>22</v>
      </c>
      <c r="J16" s="7">
        <v>8</v>
      </c>
      <c r="K16" s="10">
        <v>96.9</v>
      </c>
      <c r="L16" s="11">
        <v>96.909556055232372</v>
      </c>
      <c r="M16" s="11">
        <f t="shared" si="2"/>
        <v>-9.5560552323661341E-3</v>
      </c>
      <c r="N16" s="4">
        <f t="shared" si="3"/>
        <v>9.5560552323661341E-3</v>
      </c>
      <c r="P16" s="4" t="s">
        <v>210</v>
      </c>
    </row>
    <row r="17" spans="1:16" x14ac:dyDescent="0.3">
      <c r="A17" s="12">
        <v>16</v>
      </c>
      <c r="B17" s="13" t="s">
        <v>39</v>
      </c>
      <c r="C17" s="13" t="s">
        <v>40</v>
      </c>
      <c r="D17" s="14">
        <v>555</v>
      </c>
      <c r="E17" s="15">
        <v>66.099999999999994</v>
      </c>
      <c r="F17" s="15">
        <v>6.81</v>
      </c>
      <c r="G17" s="9">
        <f t="shared" si="0"/>
        <v>3.7837837837837838</v>
      </c>
      <c r="H17" s="9">
        <f t="shared" si="1"/>
        <v>1.9819819819819819</v>
      </c>
      <c r="I17" s="14">
        <v>21</v>
      </c>
      <c r="J17" s="14">
        <v>11</v>
      </c>
      <c r="K17" s="16">
        <v>89.9</v>
      </c>
      <c r="L17" s="11">
        <v>89.903227619776089</v>
      </c>
      <c r="M17" s="11">
        <f t="shared" si="2"/>
        <v>-3.2276197760836567E-3</v>
      </c>
      <c r="N17" s="4">
        <f t="shared" si="3"/>
        <v>3.2276197760836567E-3</v>
      </c>
      <c r="P17" s="4" t="s">
        <v>211</v>
      </c>
    </row>
    <row r="18" spans="1:16" x14ac:dyDescent="0.3">
      <c r="A18" s="5">
        <v>17</v>
      </c>
      <c r="B18" s="6" t="s">
        <v>41</v>
      </c>
      <c r="C18" s="6" t="s">
        <v>42</v>
      </c>
      <c r="D18" s="7">
        <v>486</v>
      </c>
      <c r="E18" s="8">
        <v>63.8</v>
      </c>
      <c r="F18" s="8">
        <v>7.67</v>
      </c>
      <c r="G18" s="9">
        <f t="shared" si="0"/>
        <v>5.5555555555555554</v>
      </c>
      <c r="H18" s="9">
        <f t="shared" si="1"/>
        <v>2.880658436213992</v>
      </c>
      <c r="I18" s="7">
        <v>27</v>
      </c>
      <c r="J18" s="7">
        <v>14</v>
      </c>
      <c r="K18" s="10">
        <v>93.7</v>
      </c>
      <c r="L18" s="11">
        <v>93.717931120237822</v>
      </c>
      <c r="M18" s="11">
        <f t="shared" si="2"/>
        <v>-1.7931120237818732E-2</v>
      </c>
      <c r="N18" s="4">
        <f t="shared" si="3"/>
        <v>1.7931120237818732E-2</v>
      </c>
      <c r="P18" s="4" t="s">
        <v>212</v>
      </c>
    </row>
    <row r="19" spans="1:16" x14ac:dyDescent="0.3">
      <c r="A19" s="12">
        <v>18</v>
      </c>
      <c r="B19" s="13" t="s">
        <v>43</v>
      </c>
      <c r="C19" s="13" t="s">
        <v>44</v>
      </c>
      <c r="D19" s="14">
        <v>427</v>
      </c>
      <c r="E19" s="15">
        <v>65.599999999999994</v>
      </c>
      <c r="F19" s="15">
        <v>8.08</v>
      </c>
      <c r="G19" s="9">
        <f t="shared" si="0"/>
        <v>8.1967213114754092</v>
      </c>
      <c r="H19" s="9">
        <f t="shared" si="1"/>
        <v>1.639344262295082</v>
      </c>
      <c r="I19" s="14">
        <v>35</v>
      </c>
      <c r="J19" s="14">
        <v>7</v>
      </c>
      <c r="K19" s="16">
        <v>110.9</v>
      </c>
      <c r="L19" s="11">
        <v>110.92641683237224</v>
      </c>
      <c r="M19" s="11">
        <f t="shared" si="2"/>
        <v>-2.6416832372234467E-2</v>
      </c>
      <c r="N19" s="4">
        <f t="shared" si="3"/>
        <v>2.6416832372234467E-2</v>
      </c>
      <c r="P19" s="4" t="s">
        <v>213</v>
      </c>
    </row>
    <row r="20" spans="1:16" x14ac:dyDescent="0.3">
      <c r="A20" s="5">
        <v>19</v>
      </c>
      <c r="B20" s="6" t="s">
        <v>45</v>
      </c>
      <c r="C20" s="6" t="s">
        <v>46</v>
      </c>
      <c r="D20" s="7">
        <v>471</v>
      </c>
      <c r="E20" s="8">
        <v>67.900000000000006</v>
      </c>
      <c r="F20" s="8">
        <v>7.21</v>
      </c>
      <c r="G20" s="9">
        <f t="shared" si="0"/>
        <v>5.0955414012738851</v>
      </c>
      <c r="H20" s="9">
        <f t="shared" si="1"/>
        <v>2.7600849256900211</v>
      </c>
      <c r="I20" s="7">
        <v>24</v>
      </c>
      <c r="J20" s="7">
        <v>13</v>
      </c>
      <c r="K20" s="10">
        <v>94.2</v>
      </c>
      <c r="L20" s="11">
        <v>94.18625060273132</v>
      </c>
      <c r="M20" s="11">
        <f t="shared" si="2"/>
        <v>1.3749397268682628E-2</v>
      </c>
      <c r="N20" s="4">
        <f t="shared" si="3"/>
        <v>1.3749397268682628E-2</v>
      </c>
      <c r="P20" s="4" t="s">
        <v>214</v>
      </c>
    </row>
    <row r="21" spans="1:16" x14ac:dyDescent="0.3">
      <c r="A21" s="12">
        <v>20</v>
      </c>
      <c r="B21" s="13" t="s">
        <v>47</v>
      </c>
      <c r="C21" s="13" t="s">
        <v>48</v>
      </c>
      <c r="D21" s="14">
        <v>434</v>
      </c>
      <c r="E21" s="15">
        <v>66.599999999999994</v>
      </c>
      <c r="F21" s="15">
        <v>7.43</v>
      </c>
      <c r="G21" s="9">
        <f t="shared" si="0"/>
        <v>5.5299539170506913</v>
      </c>
      <c r="H21" s="9">
        <f t="shared" si="1"/>
        <v>2.7649769585253456</v>
      </c>
      <c r="I21" s="14">
        <v>24</v>
      </c>
      <c r="J21" s="14">
        <v>12</v>
      </c>
      <c r="K21" s="16">
        <v>95.4</v>
      </c>
      <c r="L21" s="11">
        <v>95.44835501028922</v>
      </c>
      <c r="M21" s="11">
        <f t="shared" si="2"/>
        <v>-4.8355010289213851E-2</v>
      </c>
      <c r="N21" s="4">
        <f t="shared" si="3"/>
        <v>4.8355010289213851E-2</v>
      </c>
      <c r="P21" s="4" t="s">
        <v>215</v>
      </c>
    </row>
    <row r="22" spans="1:16" x14ac:dyDescent="0.3">
      <c r="A22" s="5">
        <v>21</v>
      </c>
      <c r="B22" s="6" t="s">
        <v>49</v>
      </c>
      <c r="C22" s="6" t="s">
        <v>50</v>
      </c>
      <c r="D22" s="7">
        <v>401</v>
      </c>
      <c r="E22" s="8">
        <v>69.599999999999994</v>
      </c>
      <c r="F22" s="8">
        <v>7.67</v>
      </c>
      <c r="G22" s="9">
        <f t="shared" si="0"/>
        <v>5.2369077306733169</v>
      </c>
      <c r="H22" s="9">
        <f t="shared" si="1"/>
        <v>1.745635910224439</v>
      </c>
      <c r="I22" s="7">
        <v>21</v>
      </c>
      <c r="J22" s="7">
        <v>7</v>
      </c>
      <c r="K22" s="10">
        <v>102.2</v>
      </c>
      <c r="L22" s="11">
        <v>102.23344055875242</v>
      </c>
      <c r="M22" s="11">
        <f t="shared" si="2"/>
        <v>-3.344055875241736E-2</v>
      </c>
      <c r="N22" s="4">
        <f t="shared" si="3"/>
        <v>3.344055875241736E-2</v>
      </c>
    </row>
    <row r="23" spans="1:16" x14ac:dyDescent="0.3">
      <c r="A23" s="12">
        <v>22</v>
      </c>
      <c r="B23" s="13" t="s">
        <v>51</v>
      </c>
      <c r="C23" s="13" t="s">
        <v>52</v>
      </c>
      <c r="D23" s="14">
        <v>378</v>
      </c>
      <c r="E23" s="15">
        <v>64.599999999999994</v>
      </c>
      <c r="F23" s="15">
        <v>7.92</v>
      </c>
      <c r="G23" s="9">
        <f t="shared" si="0"/>
        <v>5.0264550264550261</v>
      </c>
      <c r="H23" s="9">
        <f t="shared" si="1"/>
        <v>3.7037037037037037</v>
      </c>
      <c r="I23" s="14">
        <v>19</v>
      </c>
      <c r="J23" s="14">
        <v>14</v>
      </c>
      <c r="K23" s="16">
        <v>90.2</v>
      </c>
      <c r="L23" s="11">
        <v>90.216402746054527</v>
      </c>
      <c r="M23" s="11">
        <f t="shared" si="2"/>
        <v>-1.6402746054524187E-2</v>
      </c>
      <c r="N23" s="4">
        <f t="shared" si="3"/>
        <v>1.6402746054524187E-2</v>
      </c>
    </row>
    <row r="24" spans="1:16" x14ac:dyDescent="0.3">
      <c r="A24" s="5">
        <v>23</v>
      </c>
      <c r="B24" s="6" t="s">
        <v>53</v>
      </c>
      <c r="C24" s="6" t="s">
        <v>54</v>
      </c>
      <c r="D24" s="7">
        <v>414</v>
      </c>
      <c r="E24" s="8">
        <v>57.7</v>
      </c>
      <c r="F24" s="8">
        <v>6.92</v>
      </c>
      <c r="G24" s="9">
        <f t="shared" si="0"/>
        <v>4.1062801932367146</v>
      </c>
      <c r="H24" s="9">
        <f t="shared" si="1"/>
        <v>3.6231884057971016</v>
      </c>
      <c r="I24" s="7">
        <v>17</v>
      </c>
      <c r="J24" s="7">
        <v>15</v>
      </c>
      <c r="K24" s="10">
        <v>77.599999999999994</v>
      </c>
      <c r="L24" s="11">
        <v>77.575880106801492</v>
      </c>
      <c r="M24" s="11">
        <f t="shared" si="2"/>
        <v>2.4119893198502496E-2</v>
      </c>
      <c r="N24" s="4">
        <f t="shared" si="3"/>
        <v>2.4119893198502496E-2</v>
      </c>
    </row>
    <row r="25" spans="1:16" x14ac:dyDescent="0.3">
      <c r="A25" s="12">
        <v>24</v>
      </c>
      <c r="B25" s="13" t="s">
        <v>55</v>
      </c>
      <c r="C25" s="13" t="s">
        <v>56</v>
      </c>
      <c r="D25" s="14">
        <v>403</v>
      </c>
      <c r="E25" s="15">
        <v>60.3</v>
      </c>
      <c r="F25" s="15">
        <v>6.74</v>
      </c>
      <c r="G25" s="9">
        <f t="shared" si="0"/>
        <v>3.225806451612903</v>
      </c>
      <c r="H25" s="9">
        <f t="shared" si="1"/>
        <v>2.7295285359801489</v>
      </c>
      <c r="I25" s="14">
        <v>13</v>
      </c>
      <c r="J25" s="14">
        <v>11</v>
      </c>
      <c r="K25" s="16">
        <v>79.8</v>
      </c>
      <c r="L25" s="11">
        <v>79.794033449847419</v>
      </c>
      <c r="M25" s="11">
        <f t="shared" si="2"/>
        <v>5.9665501525785203E-3</v>
      </c>
      <c r="N25" s="4">
        <f t="shared" si="3"/>
        <v>5.9665501525785203E-3</v>
      </c>
    </row>
    <row r="26" spans="1:16" x14ac:dyDescent="0.3">
      <c r="A26" s="5">
        <v>25</v>
      </c>
      <c r="B26" s="6" t="s">
        <v>57</v>
      </c>
      <c r="C26" s="6" t="s">
        <v>58</v>
      </c>
      <c r="D26" s="7">
        <v>365</v>
      </c>
      <c r="E26" s="8">
        <v>61.9</v>
      </c>
      <c r="F26" s="8">
        <v>7.03</v>
      </c>
      <c r="G26" s="9">
        <f t="shared" si="0"/>
        <v>5.7534246575342465</v>
      </c>
      <c r="H26" s="9">
        <f t="shared" si="1"/>
        <v>3.0136986301369864</v>
      </c>
      <c r="I26" s="7">
        <v>21</v>
      </c>
      <c r="J26" s="7">
        <v>11</v>
      </c>
      <c r="K26" s="10">
        <v>89.6</v>
      </c>
      <c r="L26" s="11">
        <v>89.574292636260779</v>
      </c>
      <c r="M26" s="11">
        <f t="shared" si="2"/>
        <v>2.5707363739215339E-2</v>
      </c>
      <c r="N26" s="4">
        <f t="shared" si="3"/>
        <v>2.5707363739215339E-2</v>
      </c>
    </row>
    <row r="27" spans="1:16" x14ac:dyDescent="0.3">
      <c r="A27" s="12">
        <v>26</v>
      </c>
      <c r="B27" s="13" t="s">
        <v>59</v>
      </c>
      <c r="C27" s="13" t="s">
        <v>60</v>
      </c>
      <c r="D27" s="14">
        <v>331</v>
      </c>
      <c r="E27" s="15">
        <v>68.900000000000006</v>
      </c>
      <c r="F27" s="15">
        <v>7.64</v>
      </c>
      <c r="G27" s="9">
        <f t="shared" si="0"/>
        <v>3.3232628398791539</v>
      </c>
      <c r="H27" s="9">
        <f t="shared" si="1"/>
        <v>2.416918429003021</v>
      </c>
      <c r="I27" s="14">
        <v>11</v>
      </c>
      <c r="J27" s="14">
        <v>8</v>
      </c>
      <c r="K27" s="16">
        <v>92.3</v>
      </c>
      <c r="L27" s="11">
        <v>92.334692025735322</v>
      </c>
      <c r="M27" s="11">
        <f t="shared" si="2"/>
        <v>-3.4692025735324705E-2</v>
      </c>
      <c r="N27" s="4">
        <f t="shared" si="3"/>
        <v>3.4692025735324705E-2</v>
      </c>
    </row>
    <row r="28" spans="1:16" x14ac:dyDescent="0.3">
      <c r="A28" s="5">
        <v>27</v>
      </c>
      <c r="B28" s="6" t="s">
        <v>61</v>
      </c>
      <c r="C28" s="6" t="s">
        <v>62</v>
      </c>
      <c r="D28" s="7">
        <v>379</v>
      </c>
      <c r="E28" s="8">
        <v>61.2</v>
      </c>
      <c r="F28" s="8">
        <v>6.5</v>
      </c>
      <c r="G28" s="9">
        <f t="shared" si="0"/>
        <v>3.1662269129287597</v>
      </c>
      <c r="H28" s="9">
        <f t="shared" si="1"/>
        <v>1.5831134564643798</v>
      </c>
      <c r="I28" s="7">
        <v>12</v>
      </c>
      <c r="J28" s="7">
        <v>6</v>
      </c>
      <c r="K28" s="10">
        <v>84.2</v>
      </c>
      <c r="L28" s="11">
        <v>84.142383343986708</v>
      </c>
      <c r="M28" s="11">
        <f t="shared" si="2"/>
        <v>5.7616656013294687E-2</v>
      </c>
      <c r="N28" s="4">
        <f t="shared" si="3"/>
        <v>5.7616656013294687E-2</v>
      </c>
    </row>
    <row r="29" spans="1:16" x14ac:dyDescent="0.3">
      <c r="A29" s="12">
        <v>28</v>
      </c>
      <c r="B29" s="13" t="s">
        <v>63</v>
      </c>
      <c r="C29" s="13" t="s">
        <v>52</v>
      </c>
      <c r="D29" s="14">
        <v>246</v>
      </c>
      <c r="E29" s="15">
        <v>66.7</v>
      </c>
      <c r="F29" s="15">
        <v>9.6199999999999992</v>
      </c>
      <c r="G29" s="9">
        <f t="shared" si="0"/>
        <v>6.9105691056910565</v>
      </c>
      <c r="H29" s="9">
        <f t="shared" si="1"/>
        <v>4.8780487804878048</v>
      </c>
      <c r="I29" s="14">
        <v>17</v>
      </c>
      <c r="J29" s="14">
        <v>12</v>
      </c>
      <c r="K29" s="16">
        <v>100.4</v>
      </c>
      <c r="L29" s="11">
        <v>100.41325318791276</v>
      </c>
      <c r="M29" s="11">
        <f t="shared" si="2"/>
        <v>-1.3253187912752651E-2</v>
      </c>
      <c r="N29" s="4">
        <f t="shared" si="3"/>
        <v>1.3253187912752651E-2</v>
      </c>
    </row>
    <row r="30" spans="1:16" x14ac:dyDescent="0.3">
      <c r="A30" s="5">
        <v>29</v>
      </c>
      <c r="B30" s="6" t="s">
        <v>64</v>
      </c>
      <c r="C30" s="6" t="s">
        <v>65</v>
      </c>
      <c r="D30" s="7">
        <v>393</v>
      </c>
      <c r="E30" s="8">
        <v>55.2</v>
      </c>
      <c r="F30" s="8">
        <v>5.8</v>
      </c>
      <c r="G30" s="9">
        <f t="shared" si="0"/>
        <v>2.7989821882951653</v>
      </c>
      <c r="H30" s="9">
        <f t="shared" si="1"/>
        <v>3.5623409669211195</v>
      </c>
      <c r="I30" s="7">
        <v>11</v>
      </c>
      <c r="J30" s="7">
        <v>14</v>
      </c>
      <c r="K30" s="10">
        <v>66.7</v>
      </c>
      <c r="L30" s="11">
        <v>66.725483265662021</v>
      </c>
      <c r="M30" s="11">
        <f t="shared" si="2"/>
        <v>-2.5483265662018084E-2</v>
      </c>
      <c r="N30" s="4">
        <f t="shared" si="3"/>
        <v>2.5483265662018084E-2</v>
      </c>
    </row>
    <row r="31" spans="1:16" x14ac:dyDescent="0.3">
      <c r="A31" s="12">
        <v>30</v>
      </c>
      <c r="B31" s="13" t="s">
        <v>66</v>
      </c>
      <c r="C31" s="13" t="s">
        <v>67</v>
      </c>
      <c r="D31" s="14">
        <v>274</v>
      </c>
      <c r="E31" s="15">
        <v>64.2</v>
      </c>
      <c r="F31" s="15">
        <v>8.31</v>
      </c>
      <c r="G31" s="9">
        <f t="shared" si="0"/>
        <v>4.7445255474452557</v>
      </c>
      <c r="H31" s="9">
        <f t="shared" si="1"/>
        <v>3.6496350364963503</v>
      </c>
      <c r="I31" s="14">
        <v>13</v>
      </c>
      <c r="J31" s="14">
        <v>10</v>
      </c>
      <c r="K31" s="16">
        <v>90.8</v>
      </c>
      <c r="L31" s="11">
        <v>90.793376755776137</v>
      </c>
      <c r="M31" s="11">
        <f t="shared" si="2"/>
        <v>6.6232442238600697E-3</v>
      </c>
      <c r="N31" s="4">
        <f t="shared" si="3"/>
        <v>6.6232442238600697E-3</v>
      </c>
    </row>
    <row r="32" spans="1:16" x14ac:dyDescent="0.3">
      <c r="A32" s="5">
        <v>31</v>
      </c>
      <c r="B32" s="6" t="s">
        <v>68</v>
      </c>
      <c r="C32" s="6" t="s">
        <v>69</v>
      </c>
      <c r="D32" s="7">
        <v>328</v>
      </c>
      <c r="E32" s="8">
        <v>62.5</v>
      </c>
      <c r="F32" s="8">
        <v>6.65</v>
      </c>
      <c r="G32" s="9">
        <f t="shared" si="0"/>
        <v>3.0487804878048781</v>
      </c>
      <c r="H32" s="9">
        <f t="shared" si="1"/>
        <v>1.524390243902439</v>
      </c>
      <c r="I32" s="7">
        <v>10</v>
      </c>
      <c r="J32" s="7">
        <v>5</v>
      </c>
      <c r="K32" s="10">
        <v>85.7</v>
      </c>
      <c r="L32" s="11">
        <v>85.703336177631002</v>
      </c>
      <c r="M32" s="11">
        <f t="shared" si="2"/>
        <v>-3.3361776309988045E-3</v>
      </c>
      <c r="N32" s="4">
        <f t="shared" si="3"/>
        <v>3.3361776309988045E-3</v>
      </c>
    </row>
    <row r="33" spans="1:14" x14ac:dyDescent="0.3">
      <c r="A33" s="12">
        <v>32</v>
      </c>
      <c r="B33" s="13" t="s">
        <v>70</v>
      </c>
      <c r="C33" s="13" t="s">
        <v>71</v>
      </c>
      <c r="D33" s="14">
        <v>320</v>
      </c>
      <c r="E33" s="15">
        <v>52.8</v>
      </c>
      <c r="F33" s="15">
        <v>6.48</v>
      </c>
      <c r="G33" s="9">
        <f t="shared" si="0"/>
        <v>3.125</v>
      </c>
      <c r="H33" s="9">
        <f t="shared" si="1"/>
        <v>3.75</v>
      </c>
      <c r="I33" s="14">
        <v>10</v>
      </c>
      <c r="J33" s="14">
        <v>12</v>
      </c>
      <c r="K33" s="16">
        <v>67.900000000000006</v>
      </c>
      <c r="L33" s="11">
        <v>67.860981114767171</v>
      </c>
      <c r="M33" s="11">
        <f t="shared" si="2"/>
        <v>3.9018885232835032E-2</v>
      </c>
      <c r="N33" s="4">
        <f t="shared" si="3"/>
        <v>3.9018885232835032E-2</v>
      </c>
    </row>
    <row r="34" spans="1:14" x14ac:dyDescent="0.3">
      <c r="A34" s="5">
        <v>33</v>
      </c>
      <c r="B34" s="6" t="s">
        <v>72</v>
      </c>
      <c r="C34" s="6" t="s">
        <v>73</v>
      </c>
      <c r="D34" s="7">
        <v>274</v>
      </c>
      <c r="E34" s="8">
        <v>64.2</v>
      </c>
      <c r="F34" s="8">
        <v>7.22</v>
      </c>
      <c r="G34" s="9">
        <f t="shared" si="0"/>
        <v>6.2043795620437958</v>
      </c>
      <c r="H34" s="9">
        <f t="shared" si="1"/>
        <v>3.2846715328467155</v>
      </c>
      <c r="I34" s="7">
        <v>17</v>
      </c>
      <c r="J34" s="7">
        <v>9</v>
      </c>
      <c r="K34" s="10">
        <v>92.7</v>
      </c>
      <c r="L34" s="11">
        <v>92.65038911889215</v>
      </c>
      <c r="M34" s="11">
        <f t="shared" si="2"/>
        <v>4.9610881107852833E-2</v>
      </c>
      <c r="N34" s="4">
        <f t="shared" si="3"/>
        <v>4.9610881107852833E-2</v>
      </c>
    </row>
    <row r="35" spans="1:14" x14ac:dyDescent="0.3">
      <c r="A35" s="12">
        <v>34</v>
      </c>
      <c r="B35" s="13" t="s">
        <v>74</v>
      </c>
      <c r="C35" s="13" t="s">
        <v>50</v>
      </c>
      <c r="D35" s="14">
        <v>195</v>
      </c>
      <c r="E35" s="15">
        <v>72.3</v>
      </c>
      <c r="F35" s="15">
        <v>7.25</v>
      </c>
      <c r="G35" s="9">
        <f t="shared" si="0"/>
        <v>3.5897435897435899</v>
      </c>
      <c r="H35" s="9">
        <f t="shared" si="1"/>
        <v>2.0512820512820511</v>
      </c>
      <c r="I35" s="14">
        <v>7</v>
      </c>
      <c r="J35" s="14">
        <v>4</v>
      </c>
      <c r="K35" s="16">
        <v>96</v>
      </c>
      <c r="L35" s="11">
        <v>95.960065949098492</v>
      </c>
      <c r="M35" s="11">
        <f t="shared" si="2"/>
        <v>3.993405090150759E-2</v>
      </c>
      <c r="N35" s="4">
        <f t="shared" si="3"/>
        <v>3.993405090150759E-2</v>
      </c>
    </row>
    <row r="36" spans="1:14" x14ac:dyDescent="0.3">
      <c r="A36" s="5">
        <v>35</v>
      </c>
      <c r="B36" s="6" t="s">
        <v>75</v>
      </c>
      <c r="C36" s="6" t="s">
        <v>67</v>
      </c>
      <c r="D36" s="7">
        <v>169</v>
      </c>
      <c r="E36" s="8">
        <v>60.4</v>
      </c>
      <c r="F36" s="8">
        <v>7.41</v>
      </c>
      <c r="G36" s="9">
        <f t="shared" si="0"/>
        <v>4.7337278106508878</v>
      </c>
      <c r="H36" s="9">
        <f t="shared" si="1"/>
        <v>4.1420118343195265</v>
      </c>
      <c r="I36" s="7">
        <v>8</v>
      </c>
      <c r="J36" s="7">
        <v>7</v>
      </c>
      <c r="K36" s="10">
        <v>81.8</v>
      </c>
      <c r="L36" s="11">
        <v>81.78570294799313</v>
      </c>
      <c r="M36" s="11">
        <f t="shared" si="2"/>
        <v>1.4297052006867261E-2</v>
      </c>
      <c r="N36" s="4">
        <f t="shared" si="3"/>
        <v>1.4297052006867261E-2</v>
      </c>
    </row>
    <row r="37" spans="1:14" x14ac:dyDescent="0.3">
      <c r="A37" s="12">
        <v>36</v>
      </c>
      <c r="B37" s="13" t="s">
        <v>76</v>
      </c>
      <c r="C37" s="13" t="s">
        <v>73</v>
      </c>
      <c r="D37" s="14">
        <v>178</v>
      </c>
      <c r="E37" s="15">
        <v>63.5</v>
      </c>
      <c r="F37" s="15">
        <v>7.01</v>
      </c>
      <c r="G37" s="9">
        <f t="shared" si="0"/>
        <v>3.3707865168539324</v>
      </c>
      <c r="H37" s="9">
        <f t="shared" si="1"/>
        <v>2.2471910112359552</v>
      </c>
      <c r="I37" s="14">
        <v>6</v>
      </c>
      <c r="J37" s="14">
        <v>4</v>
      </c>
      <c r="K37" s="16">
        <v>86.1</v>
      </c>
      <c r="L37" s="11">
        <v>86.084310128157369</v>
      </c>
      <c r="M37" s="11">
        <f t="shared" si="2"/>
        <v>1.5689871842624825E-2</v>
      </c>
      <c r="N37" s="4">
        <f t="shared" si="3"/>
        <v>1.5689871842624825E-2</v>
      </c>
    </row>
    <row r="38" spans="1:14" x14ac:dyDescent="0.3">
      <c r="A38" s="5">
        <v>37</v>
      </c>
      <c r="B38" s="6" t="s">
        <v>77</v>
      </c>
      <c r="C38" s="6" t="s">
        <v>62</v>
      </c>
      <c r="D38" s="7">
        <v>170</v>
      </c>
      <c r="E38" s="8">
        <v>58.2</v>
      </c>
      <c r="F38" s="8">
        <v>7.07</v>
      </c>
      <c r="G38" s="9">
        <f t="shared" si="0"/>
        <v>3.5294117647058822</v>
      </c>
      <c r="H38" s="9">
        <f t="shared" si="1"/>
        <v>1.7647058823529411</v>
      </c>
      <c r="I38" s="7">
        <v>6</v>
      </c>
      <c r="J38" s="7">
        <v>3</v>
      </c>
      <c r="K38" s="10">
        <v>84.5</v>
      </c>
      <c r="L38" s="11">
        <v>84.469646889632259</v>
      </c>
      <c r="M38" s="11">
        <f t="shared" si="2"/>
        <v>3.0353110367741465E-2</v>
      </c>
      <c r="N38" s="4">
        <f t="shared" si="3"/>
        <v>3.0353110367741465E-2</v>
      </c>
    </row>
    <row r="39" spans="1:14" x14ac:dyDescent="0.3">
      <c r="A39" s="12">
        <v>38</v>
      </c>
      <c r="B39" s="13" t="s">
        <v>78</v>
      </c>
      <c r="C39" s="13" t="s">
        <v>58</v>
      </c>
      <c r="D39" s="14">
        <v>176</v>
      </c>
      <c r="E39" s="15">
        <v>59.7</v>
      </c>
      <c r="F39" s="15">
        <v>5.7</v>
      </c>
      <c r="G39" s="9">
        <f t="shared" si="0"/>
        <v>3.4090909090909092</v>
      </c>
      <c r="H39" s="9">
        <f t="shared" si="1"/>
        <v>1.1363636363636365</v>
      </c>
      <c r="I39" s="14">
        <v>6</v>
      </c>
      <c r="J39" s="14">
        <v>2</v>
      </c>
      <c r="K39" s="16">
        <v>82.2</v>
      </c>
      <c r="L39" s="11">
        <v>82.241683870565225</v>
      </c>
      <c r="M39" s="11">
        <f t="shared" si="2"/>
        <v>-4.1683870565222492E-2</v>
      </c>
      <c r="N39" s="4">
        <f t="shared" si="3"/>
        <v>4.1683870565222492E-2</v>
      </c>
    </row>
    <row r="40" spans="1:14" x14ac:dyDescent="0.3">
      <c r="A40" s="5">
        <v>39</v>
      </c>
      <c r="B40" s="6" t="s">
        <v>79</v>
      </c>
      <c r="C40" s="6" t="s">
        <v>67</v>
      </c>
      <c r="D40" s="7">
        <v>89</v>
      </c>
      <c r="E40" s="8">
        <v>59.6</v>
      </c>
      <c r="F40" s="8">
        <v>8.07</v>
      </c>
      <c r="G40" s="9">
        <f t="shared" si="0"/>
        <v>5.617977528089888</v>
      </c>
      <c r="H40" s="9">
        <f t="shared" si="1"/>
        <v>3.3707865168539324</v>
      </c>
      <c r="I40" s="7">
        <v>5</v>
      </c>
      <c r="J40" s="7">
        <v>3</v>
      </c>
      <c r="K40" s="10">
        <v>90</v>
      </c>
      <c r="L40" s="11">
        <v>90.04413650316809</v>
      </c>
      <c r="M40" s="11">
        <f t="shared" si="2"/>
        <v>-4.4136503168090258E-2</v>
      </c>
      <c r="N40" s="4">
        <f t="shared" si="3"/>
        <v>4.4136503168090258E-2</v>
      </c>
    </row>
    <row r="41" spans="1:14" x14ac:dyDescent="0.3">
      <c r="A41" s="17">
        <v>40</v>
      </c>
      <c r="B41" s="18" t="s">
        <v>80</v>
      </c>
      <c r="C41" s="18" t="s">
        <v>56</v>
      </c>
      <c r="D41" s="19">
        <v>131</v>
      </c>
      <c r="E41" s="20">
        <v>64.900000000000006</v>
      </c>
      <c r="F41" s="20">
        <v>5.41</v>
      </c>
      <c r="G41" s="9">
        <f t="shared" si="0"/>
        <v>1.5267175572519085</v>
      </c>
      <c r="H41" s="9">
        <f t="shared" si="1"/>
        <v>1.5267175572519085</v>
      </c>
      <c r="I41" s="19">
        <v>2</v>
      </c>
      <c r="J41" s="19">
        <v>2</v>
      </c>
      <c r="K41" s="21">
        <v>77.400000000000006</v>
      </c>
      <c r="L41" s="11">
        <v>77.452104871205904</v>
      </c>
      <c r="M41" s="11">
        <f t="shared" si="2"/>
        <v>-5.2104871205898462E-2</v>
      </c>
      <c r="N41" s="4">
        <f t="shared" si="3"/>
        <v>5.2104871205898462E-2</v>
      </c>
    </row>
  </sheetData>
  <printOptions headings="1" gridLines="1"/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F2EE8-2868-487D-9892-16B8DC8CE98D}">
  <sheetPr>
    <pageSetUpPr fitToPage="1"/>
  </sheetPr>
  <dimension ref="C2:L38"/>
  <sheetViews>
    <sheetView topLeftCell="C2" zoomScale="150" zoomScaleNormal="150" workbookViewId="0">
      <selection activeCell="K6" sqref="K6"/>
    </sheetView>
  </sheetViews>
  <sheetFormatPr defaultRowHeight="14.4" x14ac:dyDescent="0.3"/>
  <cols>
    <col min="1" max="2" width="8.796875" style="4"/>
    <col min="3" max="3" width="2.8984375" style="4" bestFit="1" customWidth="1"/>
    <col min="4" max="4" width="18.59765625" style="4" customWidth="1"/>
    <col min="5" max="8" width="0" style="4" hidden="1" customWidth="1"/>
    <col min="9" max="9" width="9.09765625" style="4" customWidth="1"/>
    <col min="10" max="10" width="7.19921875" style="4" customWidth="1"/>
    <col min="11" max="12" width="8.796875" style="4"/>
    <col min="13" max="13" width="9.796875" style="4" customWidth="1"/>
    <col min="14" max="16384" width="8.796875" style="4"/>
  </cols>
  <sheetData>
    <row r="2" spans="3:12" x14ac:dyDescent="0.3">
      <c r="K2" s="4" t="s">
        <v>152</v>
      </c>
    </row>
    <row r="3" spans="3:12" ht="28.8" x14ac:dyDescent="0.3">
      <c r="C3" s="4" t="s">
        <v>146</v>
      </c>
      <c r="D3" s="4" t="s">
        <v>113</v>
      </c>
      <c r="E3" s="4" t="s">
        <v>147</v>
      </c>
      <c r="F3" s="4" t="s">
        <v>149</v>
      </c>
      <c r="G3" s="4" t="s">
        <v>148</v>
      </c>
      <c r="H3" s="4" t="s">
        <v>150</v>
      </c>
      <c r="I3" s="32" t="s">
        <v>151</v>
      </c>
      <c r="J3" s="32" t="s">
        <v>187</v>
      </c>
      <c r="K3" s="4">
        <f>RSQ(I4:I35,H4:H35)</f>
        <v>0.79798538643305306</v>
      </c>
      <c r="L3" s="4" t="str">
        <f ca="1">_xlfn.FORMULATEXT(K3)</f>
        <v>=RSQ(I4:I35,H4:H35)</v>
      </c>
    </row>
    <row r="4" spans="3:12" x14ac:dyDescent="0.3">
      <c r="C4" s="4">
        <v>1</v>
      </c>
      <c r="D4" s="4" t="s">
        <v>142</v>
      </c>
      <c r="E4" s="4">
        <v>583</v>
      </c>
      <c r="F4" s="4">
        <v>26</v>
      </c>
      <c r="G4" s="4">
        <v>266.70999999999998</v>
      </c>
      <c r="H4" s="4">
        <v>113.8</v>
      </c>
      <c r="I4" s="11">
        <f t="shared" ref="I4:I35" si="0">G4/(E4+F4)</f>
        <v>0.43794745484400655</v>
      </c>
      <c r="J4" s="4">
        <f>RANK(H4,$H$4:$H$35,0)</f>
        <v>2</v>
      </c>
      <c r="K4" s="4" t="s">
        <v>153</v>
      </c>
    </row>
    <row r="5" spans="3:12" x14ac:dyDescent="0.3">
      <c r="C5" s="4">
        <v>2</v>
      </c>
      <c r="D5" s="4" t="s">
        <v>145</v>
      </c>
      <c r="E5" s="4">
        <v>519</v>
      </c>
      <c r="F5" s="4">
        <v>20</v>
      </c>
      <c r="G5" s="4">
        <v>215.12</v>
      </c>
      <c r="H5" s="4">
        <v>115.7</v>
      </c>
      <c r="I5" s="11">
        <f t="shared" si="0"/>
        <v>0.39910946196660485</v>
      </c>
      <c r="J5" s="4">
        <f t="shared" ref="J5:J35" si="1">RANK(H5,$H$4:$H$35,0)</f>
        <v>1</v>
      </c>
      <c r="K5" s="4">
        <f>STEYX(I4:I35,H4:H35)</f>
        <v>6.9540862024340844E-2</v>
      </c>
      <c r="L5" s="4" t="str">
        <f ca="1">_xlfn.FORMULATEXT(K5)</f>
        <v>=STEYX(I4:I35,H4:H35)</v>
      </c>
    </row>
    <row r="6" spans="3:12" x14ac:dyDescent="0.3">
      <c r="C6" s="4">
        <v>3</v>
      </c>
      <c r="D6" s="4" t="s">
        <v>144</v>
      </c>
      <c r="E6" s="4">
        <v>574</v>
      </c>
      <c r="F6" s="4">
        <v>21</v>
      </c>
      <c r="G6" s="4">
        <v>194.27</v>
      </c>
      <c r="H6" s="4">
        <v>97.7</v>
      </c>
      <c r="I6" s="11">
        <f t="shared" si="0"/>
        <v>0.32650420168067229</v>
      </c>
      <c r="J6" s="4">
        <f t="shared" si="1"/>
        <v>10</v>
      </c>
    </row>
    <row r="7" spans="3:12" x14ac:dyDescent="0.3">
      <c r="C7" s="4">
        <v>6</v>
      </c>
      <c r="D7" s="4" t="s">
        <v>140</v>
      </c>
      <c r="E7" s="4">
        <v>512</v>
      </c>
      <c r="F7" s="4">
        <v>34</v>
      </c>
      <c r="G7" s="4">
        <v>168.12</v>
      </c>
      <c r="H7" s="4">
        <v>105.5</v>
      </c>
      <c r="I7" s="11">
        <f t="shared" si="0"/>
        <v>0.30791208791208791</v>
      </c>
      <c r="J7" s="4">
        <f t="shared" si="1"/>
        <v>5</v>
      </c>
    </row>
    <row r="8" spans="3:12" x14ac:dyDescent="0.3">
      <c r="C8" s="4">
        <v>5</v>
      </c>
      <c r="D8" s="4" t="s">
        <v>143</v>
      </c>
      <c r="E8" s="4">
        <v>568</v>
      </c>
      <c r="F8" s="4">
        <v>33</v>
      </c>
      <c r="G8" s="4">
        <v>173.99</v>
      </c>
      <c r="H8" s="4">
        <v>101.1</v>
      </c>
      <c r="I8" s="11">
        <f t="shared" si="0"/>
        <v>0.28950083194675541</v>
      </c>
      <c r="J8" s="4">
        <f t="shared" si="1"/>
        <v>7</v>
      </c>
    </row>
    <row r="9" spans="3:12" x14ac:dyDescent="0.3">
      <c r="C9" s="4">
        <v>4</v>
      </c>
      <c r="D9" s="4" t="s">
        <v>130</v>
      </c>
      <c r="E9" s="4">
        <v>617</v>
      </c>
      <c r="F9" s="4">
        <v>42</v>
      </c>
      <c r="G9" s="4">
        <v>180.6</v>
      </c>
      <c r="H9" s="4">
        <v>108.1</v>
      </c>
      <c r="I9" s="11">
        <f t="shared" si="0"/>
        <v>0.27405159332321699</v>
      </c>
      <c r="J9" s="4">
        <f t="shared" si="1"/>
        <v>4</v>
      </c>
    </row>
    <row r="10" spans="3:12" x14ac:dyDescent="0.3">
      <c r="C10" s="4">
        <v>11</v>
      </c>
      <c r="D10" s="4" t="s">
        <v>137</v>
      </c>
      <c r="E10" s="4">
        <v>427</v>
      </c>
      <c r="F10" s="4">
        <v>51</v>
      </c>
      <c r="G10" s="4">
        <v>114.5</v>
      </c>
      <c r="H10" s="4">
        <v>110.9</v>
      </c>
      <c r="I10" s="11">
        <f t="shared" si="0"/>
        <v>0.2395397489539749</v>
      </c>
      <c r="J10" s="4">
        <f t="shared" si="1"/>
        <v>3</v>
      </c>
    </row>
    <row r="11" spans="3:12" x14ac:dyDescent="0.3">
      <c r="C11" s="4">
        <v>8</v>
      </c>
      <c r="D11" s="4" t="s">
        <v>131</v>
      </c>
      <c r="E11" s="4">
        <v>625</v>
      </c>
      <c r="F11" s="4">
        <v>41</v>
      </c>
      <c r="G11" s="4">
        <v>159.05000000000001</v>
      </c>
      <c r="H11" s="4">
        <v>94.22</v>
      </c>
      <c r="I11" s="11">
        <f t="shared" si="0"/>
        <v>0.23881381381381384</v>
      </c>
      <c r="J11" s="4">
        <f t="shared" si="1"/>
        <v>16</v>
      </c>
    </row>
    <row r="12" spans="3:12" x14ac:dyDescent="0.3">
      <c r="C12" s="4">
        <v>7</v>
      </c>
      <c r="D12" s="4" t="s">
        <v>117</v>
      </c>
      <c r="E12" s="4">
        <v>689</v>
      </c>
      <c r="F12" s="4">
        <v>24</v>
      </c>
      <c r="G12" s="4">
        <v>161.94</v>
      </c>
      <c r="H12" s="4">
        <v>96.5</v>
      </c>
      <c r="I12" s="11">
        <f t="shared" si="0"/>
        <v>0.22712482468443199</v>
      </c>
      <c r="J12" s="4">
        <f t="shared" si="1"/>
        <v>13</v>
      </c>
    </row>
    <row r="13" spans="3:12" x14ac:dyDescent="0.3">
      <c r="C13" s="4">
        <v>9</v>
      </c>
      <c r="D13" s="4" t="s">
        <v>134</v>
      </c>
      <c r="E13" s="4">
        <v>644</v>
      </c>
      <c r="F13" s="4">
        <v>18</v>
      </c>
      <c r="G13" s="4">
        <v>148.05000000000001</v>
      </c>
      <c r="H13" s="4">
        <v>98.7</v>
      </c>
      <c r="I13" s="11">
        <f t="shared" si="0"/>
        <v>0.22364048338368581</v>
      </c>
      <c r="J13" s="4">
        <f t="shared" si="1"/>
        <v>9</v>
      </c>
    </row>
    <row r="14" spans="3:12" x14ac:dyDescent="0.3">
      <c r="C14" s="4">
        <v>10</v>
      </c>
      <c r="D14" s="4" t="s">
        <v>138</v>
      </c>
      <c r="E14" s="4">
        <v>599</v>
      </c>
      <c r="F14" s="4">
        <v>40</v>
      </c>
      <c r="G14" s="4">
        <v>129.5</v>
      </c>
      <c r="H14" s="4">
        <v>96</v>
      </c>
      <c r="I14" s="11">
        <f t="shared" si="0"/>
        <v>0.20266040688575901</v>
      </c>
      <c r="J14" s="4">
        <f t="shared" si="1"/>
        <v>14</v>
      </c>
    </row>
    <row r="15" spans="3:12" x14ac:dyDescent="0.3">
      <c r="C15" s="4">
        <v>12</v>
      </c>
      <c r="D15" s="4" t="s">
        <v>135</v>
      </c>
      <c r="E15" s="4">
        <v>506</v>
      </c>
      <c r="F15" s="4">
        <v>62</v>
      </c>
      <c r="G15" s="4">
        <v>109.94</v>
      </c>
      <c r="H15" s="4">
        <v>103.1</v>
      </c>
      <c r="I15" s="11">
        <f t="shared" si="0"/>
        <v>0.19355633802816902</v>
      </c>
      <c r="J15" s="4">
        <f t="shared" si="1"/>
        <v>6</v>
      </c>
    </row>
    <row r="16" spans="3:12" x14ac:dyDescent="0.3">
      <c r="C16" s="4">
        <v>13</v>
      </c>
      <c r="D16" s="4" t="s">
        <v>139</v>
      </c>
      <c r="E16" s="4">
        <v>512</v>
      </c>
      <c r="F16" s="4">
        <v>33</v>
      </c>
      <c r="G16" s="4">
        <v>97.62</v>
      </c>
      <c r="H16" s="4">
        <v>95.4</v>
      </c>
      <c r="I16" s="11">
        <f t="shared" si="0"/>
        <v>0.17911926605504588</v>
      </c>
      <c r="J16" s="4">
        <f t="shared" si="1"/>
        <v>15</v>
      </c>
    </row>
    <row r="17" spans="3:10" x14ac:dyDescent="0.3">
      <c r="C17" s="4">
        <v>14</v>
      </c>
      <c r="D17" s="4" t="s">
        <v>129</v>
      </c>
      <c r="E17" s="4">
        <v>563</v>
      </c>
      <c r="F17" s="4">
        <v>32</v>
      </c>
      <c r="G17" s="4">
        <v>80.290000000000006</v>
      </c>
      <c r="H17" s="4">
        <v>94.2</v>
      </c>
      <c r="I17" s="11">
        <f t="shared" si="0"/>
        <v>0.13494117647058826</v>
      </c>
      <c r="J17" s="4">
        <f t="shared" si="1"/>
        <v>17</v>
      </c>
    </row>
    <row r="18" spans="3:10" x14ac:dyDescent="0.3">
      <c r="C18" s="4">
        <v>15</v>
      </c>
      <c r="D18" s="4" t="s">
        <v>125</v>
      </c>
      <c r="E18" s="4">
        <v>583</v>
      </c>
      <c r="F18" s="4">
        <v>47</v>
      </c>
      <c r="G18" s="4">
        <v>77.66</v>
      </c>
      <c r="H18" s="4">
        <v>92.4</v>
      </c>
      <c r="I18" s="11">
        <f t="shared" si="0"/>
        <v>0.12326984126984127</v>
      </c>
      <c r="J18" s="4">
        <f t="shared" si="1"/>
        <v>20</v>
      </c>
    </row>
    <row r="19" spans="3:10" x14ac:dyDescent="0.3">
      <c r="C19" s="4">
        <v>18</v>
      </c>
      <c r="D19" s="4" t="s">
        <v>119</v>
      </c>
      <c r="E19" s="4">
        <v>542</v>
      </c>
      <c r="F19" s="4">
        <v>37</v>
      </c>
      <c r="G19" s="4">
        <v>65.06</v>
      </c>
      <c r="H19" s="4">
        <v>87.2</v>
      </c>
      <c r="I19" s="11">
        <f t="shared" si="0"/>
        <v>0.11236614853195165</v>
      </c>
      <c r="J19" s="4">
        <f t="shared" si="1"/>
        <v>25</v>
      </c>
    </row>
    <row r="20" spans="3:10" x14ac:dyDescent="0.3">
      <c r="C20" s="4">
        <v>19</v>
      </c>
      <c r="D20" s="4" t="s">
        <v>136</v>
      </c>
      <c r="E20" s="4">
        <v>527</v>
      </c>
      <c r="F20" s="4">
        <v>56</v>
      </c>
      <c r="G20" s="4">
        <v>64.95</v>
      </c>
      <c r="H20" s="4">
        <v>96.9</v>
      </c>
      <c r="I20" s="11">
        <f t="shared" si="0"/>
        <v>0.1114065180102916</v>
      </c>
      <c r="J20" s="4">
        <f t="shared" si="1"/>
        <v>12</v>
      </c>
    </row>
    <row r="21" spans="3:10" x14ac:dyDescent="0.3">
      <c r="C21" s="4">
        <v>17</v>
      </c>
      <c r="D21" s="4" t="s">
        <v>128</v>
      </c>
      <c r="E21" s="4">
        <v>574</v>
      </c>
      <c r="F21" s="4">
        <v>41</v>
      </c>
      <c r="G21" s="4">
        <v>67.19</v>
      </c>
      <c r="H21" s="4">
        <v>89.9</v>
      </c>
      <c r="I21" s="11">
        <f t="shared" si="0"/>
        <v>0.1092520325203252</v>
      </c>
      <c r="J21" s="4">
        <f t="shared" si="1"/>
        <v>23</v>
      </c>
    </row>
    <row r="22" spans="3:10" x14ac:dyDescent="0.3">
      <c r="C22" s="4">
        <v>21</v>
      </c>
      <c r="D22" s="4" t="s">
        <v>132</v>
      </c>
      <c r="E22" s="4">
        <v>532</v>
      </c>
      <c r="F22" s="4">
        <v>48</v>
      </c>
      <c r="G22" s="4">
        <v>61.3</v>
      </c>
      <c r="H22" s="4">
        <v>87.9</v>
      </c>
      <c r="I22" s="11">
        <f t="shared" si="0"/>
        <v>0.10568965517241379</v>
      </c>
      <c r="J22" s="4">
        <f t="shared" si="1"/>
        <v>24</v>
      </c>
    </row>
    <row r="23" spans="3:10" x14ac:dyDescent="0.3">
      <c r="C23" s="4">
        <v>20</v>
      </c>
      <c r="D23" s="4" t="s">
        <v>141</v>
      </c>
      <c r="E23" s="4">
        <v>556</v>
      </c>
      <c r="F23" s="4">
        <v>32</v>
      </c>
      <c r="G23" s="4">
        <v>61.49</v>
      </c>
      <c r="H23" s="4">
        <v>84.2</v>
      </c>
      <c r="I23" s="11">
        <f t="shared" si="0"/>
        <v>0.1045748299319728</v>
      </c>
      <c r="J23" s="4">
        <f t="shared" si="1"/>
        <v>27</v>
      </c>
    </row>
    <row r="24" spans="3:10" x14ac:dyDescent="0.3">
      <c r="C24" s="4">
        <v>16</v>
      </c>
      <c r="D24" s="4" t="s">
        <v>127</v>
      </c>
      <c r="E24" s="4">
        <v>640</v>
      </c>
      <c r="F24" s="4">
        <v>53</v>
      </c>
      <c r="G24" s="4">
        <v>71.3</v>
      </c>
      <c r="H24" s="4">
        <v>97.6</v>
      </c>
      <c r="I24" s="11">
        <f t="shared" si="0"/>
        <v>0.10288600288600289</v>
      </c>
      <c r="J24" s="4">
        <f t="shared" si="1"/>
        <v>11</v>
      </c>
    </row>
    <row r="25" spans="3:10" x14ac:dyDescent="0.3">
      <c r="C25" s="4">
        <v>22</v>
      </c>
      <c r="D25" s="4" t="s">
        <v>126</v>
      </c>
      <c r="E25" s="4">
        <v>606</v>
      </c>
      <c r="F25" s="4">
        <v>40</v>
      </c>
      <c r="G25" s="4">
        <v>52.77</v>
      </c>
      <c r="H25" s="4">
        <v>99.7</v>
      </c>
      <c r="I25" s="11">
        <f t="shared" si="0"/>
        <v>8.1687306501547999E-2</v>
      </c>
      <c r="J25" s="4">
        <f t="shared" si="1"/>
        <v>8</v>
      </c>
    </row>
    <row r="26" spans="3:10" x14ac:dyDescent="0.3">
      <c r="C26" s="4">
        <v>23</v>
      </c>
      <c r="D26" s="4" t="s">
        <v>118</v>
      </c>
      <c r="E26" s="4">
        <v>574</v>
      </c>
      <c r="F26" s="4">
        <v>38</v>
      </c>
      <c r="G26" s="4">
        <v>48.28</v>
      </c>
      <c r="H26" s="4">
        <v>93.7</v>
      </c>
      <c r="I26" s="11">
        <f t="shared" si="0"/>
        <v>7.8888888888888897E-2</v>
      </c>
      <c r="J26" s="4">
        <f t="shared" si="1"/>
        <v>19</v>
      </c>
    </row>
    <row r="27" spans="3:10" x14ac:dyDescent="0.3">
      <c r="C27" s="4">
        <v>24</v>
      </c>
      <c r="D27" s="4" t="s">
        <v>123</v>
      </c>
      <c r="E27" s="4">
        <v>556</v>
      </c>
      <c r="F27" s="4">
        <v>52</v>
      </c>
      <c r="G27" s="4">
        <v>30.85</v>
      </c>
      <c r="H27" s="4">
        <v>93.9</v>
      </c>
      <c r="I27" s="11">
        <f t="shared" si="0"/>
        <v>5.074013157894737E-2</v>
      </c>
      <c r="J27" s="4">
        <f t="shared" si="1"/>
        <v>18</v>
      </c>
    </row>
    <row r="28" spans="3:10" x14ac:dyDescent="0.3">
      <c r="C28" s="4">
        <v>25</v>
      </c>
      <c r="D28" s="4" t="s">
        <v>122</v>
      </c>
      <c r="E28" s="4">
        <v>588</v>
      </c>
      <c r="F28" s="4">
        <v>34</v>
      </c>
      <c r="G28" s="4">
        <v>26</v>
      </c>
      <c r="H28" s="4">
        <v>81.2</v>
      </c>
      <c r="I28" s="11">
        <f t="shared" si="0"/>
        <v>4.1800643086816719E-2</v>
      </c>
      <c r="J28" s="4">
        <f t="shared" si="1"/>
        <v>28</v>
      </c>
    </row>
    <row r="29" spans="3:10" x14ac:dyDescent="0.3">
      <c r="C29" s="4">
        <v>26</v>
      </c>
      <c r="D29" s="4" t="s">
        <v>120</v>
      </c>
      <c r="E29" s="4">
        <v>437</v>
      </c>
      <c r="F29" s="4">
        <v>47</v>
      </c>
      <c r="G29" s="4">
        <v>16.34</v>
      </c>
      <c r="H29" s="4">
        <v>92.3</v>
      </c>
      <c r="I29" s="11">
        <f t="shared" si="0"/>
        <v>3.3760330578512396E-2</v>
      </c>
      <c r="J29" s="4">
        <f t="shared" si="1"/>
        <v>21</v>
      </c>
    </row>
    <row r="30" spans="3:10" x14ac:dyDescent="0.3">
      <c r="C30" s="4">
        <v>27</v>
      </c>
      <c r="D30" s="4" t="s">
        <v>114</v>
      </c>
      <c r="E30" s="4">
        <v>455</v>
      </c>
      <c r="F30" s="4">
        <v>52</v>
      </c>
      <c r="G30" s="4">
        <v>-19.71</v>
      </c>
      <c r="H30" s="4">
        <v>90.1</v>
      </c>
      <c r="I30" s="11">
        <f t="shared" si="0"/>
        <v>-3.8875739644970417E-2</v>
      </c>
      <c r="J30" s="4">
        <f t="shared" si="1"/>
        <v>22</v>
      </c>
    </row>
    <row r="31" spans="3:10" x14ac:dyDescent="0.3">
      <c r="C31" s="4">
        <v>28</v>
      </c>
      <c r="D31" s="4" t="s">
        <v>124</v>
      </c>
      <c r="E31" s="4">
        <v>509</v>
      </c>
      <c r="F31" s="4">
        <v>44</v>
      </c>
      <c r="G31" s="4">
        <v>-24.87</v>
      </c>
      <c r="H31" s="4">
        <v>85.7</v>
      </c>
      <c r="I31" s="11">
        <f t="shared" si="0"/>
        <v>-4.4972875226039787E-2</v>
      </c>
      <c r="J31" s="4">
        <f t="shared" si="1"/>
        <v>26</v>
      </c>
    </row>
    <row r="32" spans="3:10" x14ac:dyDescent="0.3">
      <c r="C32" s="4">
        <v>29</v>
      </c>
      <c r="D32" s="4" t="s">
        <v>116</v>
      </c>
      <c r="E32" s="4">
        <v>524</v>
      </c>
      <c r="F32" s="4">
        <v>37</v>
      </c>
      <c r="G32" s="4">
        <v>-40.270000000000003</v>
      </c>
      <c r="H32" s="4">
        <v>77.599999999999994</v>
      </c>
      <c r="I32" s="11">
        <f t="shared" si="0"/>
        <v>-7.1782531194295909E-2</v>
      </c>
      <c r="J32" s="4">
        <f t="shared" si="1"/>
        <v>29</v>
      </c>
    </row>
    <row r="33" spans="3:10" x14ac:dyDescent="0.3">
      <c r="C33" s="4">
        <v>30</v>
      </c>
      <c r="D33" s="4" t="s">
        <v>121</v>
      </c>
      <c r="E33" s="4">
        <v>536</v>
      </c>
      <c r="F33" s="4">
        <v>53</v>
      </c>
      <c r="G33" s="4">
        <v>-65.36</v>
      </c>
      <c r="H33" s="4">
        <v>77.400000000000006</v>
      </c>
      <c r="I33" s="11">
        <f t="shared" si="0"/>
        <v>-0.11096774193548387</v>
      </c>
      <c r="J33" s="4">
        <f t="shared" si="1"/>
        <v>30</v>
      </c>
    </row>
    <row r="34" spans="3:10" x14ac:dyDescent="0.3">
      <c r="C34" s="4">
        <v>31</v>
      </c>
      <c r="D34" s="4" t="s">
        <v>115</v>
      </c>
      <c r="E34" s="4">
        <v>499</v>
      </c>
      <c r="F34" s="4">
        <v>41</v>
      </c>
      <c r="G34" s="4">
        <v>-88.45</v>
      </c>
      <c r="H34" s="4">
        <v>67.900000000000006</v>
      </c>
      <c r="I34" s="11">
        <f t="shared" si="0"/>
        <v>-0.1637962962962963</v>
      </c>
      <c r="J34" s="4">
        <f t="shared" si="1"/>
        <v>31</v>
      </c>
    </row>
    <row r="35" spans="3:10" x14ac:dyDescent="0.3">
      <c r="C35" s="4">
        <v>32</v>
      </c>
      <c r="D35" s="4" t="s">
        <v>133</v>
      </c>
      <c r="E35" s="4">
        <v>495</v>
      </c>
      <c r="F35" s="4">
        <v>52</v>
      </c>
      <c r="G35" s="4">
        <v>-106.25</v>
      </c>
      <c r="H35" s="4">
        <v>66.7</v>
      </c>
      <c r="I35" s="11">
        <f t="shared" si="0"/>
        <v>-0.19424131627056673</v>
      </c>
      <c r="J35" s="4">
        <f t="shared" si="1"/>
        <v>32</v>
      </c>
    </row>
    <row r="36" spans="3:10" x14ac:dyDescent="0.3">
      <c r="I36" s="11"/>
    </row>
    <row r="37" spans="3:10" x14ac:dyDescent="0.3">
      <c r="I37" s="11"/>
    </row>
    <row r="38" spans="3:10" x14ac:dyDescent="0.3">
      <c r="I38" s="11"/>
    </row>
  </sheetData>
  <sortState xmlns:xlrd2="http://schemas.microsoft.com/office/spreadsheetml/2017/richdata2" ref="C4:I35">
    <sortCondition descending="1" ref="I4:I35"/>
  </sortState>
  <printOptions headings="1" gridLines="1"/>
  <pageMargins left="0.7" right="0.7" top="0.75" bottom="0.75" header="0.3" footer="0.3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1B84-CB52-4C4A-9C66-080BA31C7CDD}">
  <sheetPr>
    <pageSetUpPr fitToPage="1"/>
  </sheetPr>
  <dimension ref="A1:O67"/>
  <sheetViews>
    <sheetView zoomScale="110" zoomScaleNormal="110" workbookViewId="0">
      <selection activeCell="N21" sqref="N21"/>
    </sheetView>
  </sheetViews>
  <sheetFormatPr defaultRowHeight="14.4" x14ac:dyDescent="0.3"/>
  <cols>
    <col min="1" max="1" width="16.8984375" style="4" bestFit="1" customWidth="1"/>
    <col min="2" max="2" width="13.59765625" style="4" bestFit="1" customWidth="1"/>
    <col min="3" max="3" width="13.296875" style="4" bestFit="1" customWidth="1"/>
    <col min="4" max="5" width="11.8984375" style="4" bestFit="1" customWidth="1"/>
    <col min="6" max="6" width="10.5" style="4" customWidth="1"/>
    <col min="7" max="7" width="9.796875" style="4" bestFit="1" customWidth="1"/>
    <col min="8" max="16384" width="8.796875" style="4"/>
  </cols>
  <sheetData>
    <row r="1" spans="1:15" x14ac:dyDescent="0.3">
      <c r="A1" s="4" t="s">
        <v>83</v>
      </c>
      <c r="E1" s="4" t="s">
        <v>206</v>
      </c>
      <c r="G1" s="41">
        <v>0.99999301014219877</v>
      </c>
    </row>
    <row r="2" spans="1:15" ht="15" thickBot="1" x14ac:dyDescent="0.35">
      <c r="E2" s="4" t="s">
        <v>207</v>
      </c>
    </row>
    <row r="3" spans="1:15" x14ac:dyDescent="0.3">
      <c r="A3" s="22" t="s">
        <v>84</v>
      </c>
      <c r="B3" s="22"/>
      <c r="E3" s="4" t="s">
        <v>208</v>
      </c>
      <c r="G3" s="4">
        <v>0.03</v>
      </c>
      <c r="H3" s="4" t="s">
        <v>209</v>
      </c>
    </row>
    <row r="4" spans="1:15" x14ac:dyDescent="0.3">
      <c r="A4" s="23" t="s">
        <v>85</v>
      </c>
      <c r="B4" s="23">
        <v>0.99999650506499205</v>
      </c>
      <c r="D4" s="4" t="s">
        <v>197</v>
      </c>
      <c r="J4" s="42">
        <f>0.06/92</f>
        <v>6.521739130434782E-4</v>
      </c>
    </row>
    <row r="5" spans="1:15" x14ac:dyDescent="0.3">
      <c r="A5" s="23" t="s">
        <v>86</v>
      </c>
      <c r="B5" s="37">
        <v>0.99999301014219877</v>
      </c>
      <c r="D5" s="4">
        <f>2.189+0.832*G8+4.164*H8+3.34*I8-4.184*J8</f>
        <v>113.83911172413792</v>
      </c>
      <c r="E5" s="4" t="s">
        <v>198</v>
      </c>
      <c r="L5" s="4" t="s">
        <v>216</v>
      </c>
    </row>
    <row r="6" spans="1:15" x14ac:dyDescent="0.3">
      <c r="A6" s="23" t="s">
        <v>87</v>
      </c>
      <c r="B6" s="23">
        <v>0.99999221130130722</v>
      </c>
      <c r="L6" s="4" t="s">
        <v>217</v>
      </c>
    </row>
    <row r="7" spans="1:15" x14ac:dyDescent="0.3">
      <c r="A7" s="23" t="s">
        <v>88</v>
      </c>
      <c r="B7" s="23">
        <v>3.0867902568730371E-2</v>
      </c>
      <c r="D7" s="4" t="s">
        <v>199</v>
      </c>
      <c r="G7" s="4" t="s">
        <v>4</v>
      </c>
      <c r="H7" s="4" t="s">
        <v>5</v>
      </c>
      <c r="I7" s="4" t="s">
        <v>81</v>
      </c>
      <c r="J7" s="4" t="s">
        <v>82</v>
      </c>
      <c r="L7" s="4" t="s">
        <v>218</v>
      </c>
    </row>
    <row r="8" spans="1:15" ht="15" thickBot="1" x14ac:dyDescent="0.35">
      <c r="A8" s="24" t="s">
        <v>89</v>
      </c>
      <c r="B8" s="24">
        <v>40</v>
      </c>
      <c r="D8" s="4">
        <f>113.83-113.8</f>
        <v>3.0000000000001137E-2</v>
      </c>
      <c r="E8" s="4" t="str">
        <f ca="1">_xlfn.FORMULATEXT(D8)</f>
        <v>=113.83-113.8</v>
      </c>
      <c r="G8" s="4">
        <v>66</v>
      </c>
      <c r="H8" s="4">
        <v>8.7899999999999991</v>
      </c>
      <c r="I8" s="4">
        <v>8.6206896551724146</v>
      </c>
      <c r="J8" s="4">
        <v>2.0689655172413794</v>
      </c>
      <c r="L8" s="4" t="s">
        <v>219</v>
      </c>
      <c r="O8" s="4" t="s">
        <v>230</v>
      </c>
    </row>
    <row r="9" spans="1:15" x14ac:dyDescent="0.3">
      <c r="L9" s="4" t="s">
        <v>220</v>
      </c>
      <c r="O9" s="4" t="s">
        <v>231</v>
      </c>
    </row>
    <row r="10" spans="1:15" ht="15" thickBot="1" x14ac:dyDescent="0.35">
      <c r="A10" s="4" t="s">
        <v>90</v>
      </c>
      <c r="H10" s="4" t="s">
        <v>201</v>
      </c>
      <c r="L10" s="4" t="s">
        <v>221</v>
      </c>
    </row>
    <row r="11" spans="1:15" x14ac:dyDescent="0.3">
      <c r="A11" s="25"/>
      <c r="B11" s="25" t="s">
        <v>95</v>
      </c>
      <c r="C11" s="25" t="s">
        <v>96</v>
      </c>
      <c r="D11" s="25" t="s">
        <v>97</v>
      </c>
      <c r="E11" s="25" t="s">
        <v>98</v>
      </c>
      <c r="F11" s="25" t="s">
        <v>99</v>
      </c>
      <c r="H11" s="4" t="s">
        <v>202</v>
      </c>
      <c r="L11" s="4" t="s">
        <v>222</v>
      </c>
      <c r="N11" s="4" t="s">
        <v>232</v>
      </c>
    </row>
    <row r="12" spans="1:15" x14ac:dyDescent="0.3">
      <c r="A12" s="23" t="s">
        <v>91</v>
      </c>
      <c r="B12" s="23">
        <v>4</v>
      </c>
      <c r="C12" s="23">
        <v>4771.0164010406861</v>
      </c>
      <c r="D12" s="23">
        <v>1192.7541002601715</v>
      </c>
      <c r="E12" s="23">
        <v>1251804.9848305697</v>
      </c>
      <c r="F12" s="23">
        <v>1.1101069445448452E-89</v>
      </c>
      <c r="H12" s="4" t="s">
        <v>203</v>
      </c>
      <c r="L12" s="4" t="s">
        <v>223</v>
      </c>
      <c r="N12" s="4" t="s">
        <v>233</v>
      </c>
    </row>
    <row r="13" spans="1:15" x14ac:dyDescent="0.3">
      <c r="A13" s="23" t="s">
        <v>92</v>
      </c>
      <c r="B13" s="23">
        <v>35</v>
      </c>
      <c r="C13" s="23">
        <v>3.3348959314742084E-2</v>
      </c>
      <c r="D13" s="23">
        <v>9.5282740899263094E-4</v>
      </c>
      <c r="E13" s="23"/>
      <c r="F13" s="23"/>
      <c r="H13" s="4" t="s">
        <v>204</v>
      </c>
      <c r="N13" s="4" t="s">
        <v>234</v>
      </c>
    </row>
    <row r="14" spans="1:15" ht="15" thickBot="1" x14ac:dyDescent="0.35">
      <c r="A14" s="24" t="s">
        <v>93</v>
      </c>
      <c r="B14" s="24">
        <v>39</v>
      </c>
      <c r="C14" s="24">
        <v>4771.049750000001</v>
      </c>
      <c r="D14" s="24"/>
      <c r="E14" s="24"/>
      <c r="F14" s="24"/>
      <c r="H14" s="4" t="s">
        <v>205</v>
      </c>
      <c r="N14" s="4" t="s">
        <v>235</v>
      </c>
    </row>
    <row r="15" spans="1:15" ht="15" thickBot="1" x14ac:dyDescent="0.35">
      <c r="J15" s="4" t="s">
        <v>224</v>
      </c>
      <c r="K15" s="4" t="s">
        <v>225</v>
      </c>
      <c r="N15" s="4" t="s">
        <v>236</v>
      </c>
    </row>
    <row r="16" spans="1:15" x14ac:dyDescent="0.3">
      <c r="A16" s="25"/>
      <c r="B16" s="25" t="s">
        <v>100</v>
      </c>
      <c r="C16" s="25" t="s">
        <v>88</v>
      </c>
      <c r="D16" s="25" t="s">
        <v>101</v>
      </c>
      <c r="E16" s="25" t="s">
        <v>102</v>
      </c>
      <c r="F16" s="25" t="s">
        <v>103</v>
      </c>
      <c r="G16" s="25" t="s">
        <v>104</v>
      </c>
      <c r="H16" s="25" t="s">
        <v>105</v>
      </c>
      <c r="I16" s="25" t="s">
        <v>106</v>
      </c>
      <c r="J16" s="4">
        <f>$B$17+SUMPRODUCT(J18:J21,$B$18:$B$21)</f>
        <v>95.853722497071601</v>
      </c>
      <c r="K16" s="4">
        <f>$B$17+SUMPRODUCT(K18:K21,$B$18:$B$21)</f>
        <v>79.211050051171071</v>
      </c>
      <c r="M16" s="4" t="s">
        <v>226</v>
      </c>
      <c r="N16" s="4">
        <f>3.34/4.16</f>
        <v>0.80288461538461531</v>
      </c>
    </row>
    <row r="17" spans="1:14" x14ac:dyDescent="0.3">
      <c r="A17" s="23" t="s">
        <v>94</v>
      </c>
      <c r="B17" s="37">
        <v>2.189310784869571</v>
      </c>
      <c r="C17" s="23">
        <v>8.8775014601559912E-2</v>
      </c>
      <c r="D17" s="23">
        <v>24.661339620113129</v>
      </c>
      <c r="E17" s="39">
        <v>1.0318895308668376E-23</v>
      </c>
      <c r="F17" s="23">
        <v>2.0090879238964043</v>
      </c>
      <c r="G17" s="23">
        <v>2.3695336458427376</v>
      </c>
      <c r="H17" s="23">
        <v>2.0090879238964043</v>
      </c>
      <c r="I17" s="23">
        <v>2.3695336458427376</v>
      </c>
      <c r="M17" s="4" t="s">
        <v>227</v>
      </c>
      <c r="N17" s="4" t="s">
        <v>237</v>
      </c>
    </row>
    <row r="18" spans="1:14" x14ac:dyDescent="0.3">
      <c r="A18" s="23" t="s">
        <v>4</v>
      </c>
      <c r="B18" s="37">
        <v>0.83254227777650147</v>
      </c>
      <c r="C18" s="23">
        <v>1.506671287682381E-3</v>
      </c>
      <c r="D18" s="23">
        <v>552.57061349934509</v>
      </c>
      <c r="E18" s="39">
        <v>1.457387587714754E-70</v>
      </c>
      <c r="F18" s="23">
        <v>0.82948357245011028</v>
      </c>
      <c r="G18" s="23">
        <v>0.83560098310289266</v>
      </c>
      <c r="H18" s="23">
        <v>0.82948357245011028</v>
      </c>
      <c r="I18" s="23">
        <v>0.83560098310289266</v>
      </c>
      <c r="J18" s="4">
        <v>100</v>
      </c>
      <c r="K18" s="4">
        <v>50</v>
      </c>
      <c r="M18" s="4" t="s">
        <v>228</v>
      </c>
      <c r="N18" s="4" t="s">
        <v>238</v>
      </c>
    </row>
    <row r="19" spans="1:14" x14ac:dyDescent="0.3">
      <c r="A19" s="23" t="s">
        <v>5</v>
      </c>
      <c r="B19" s="37">
        <v>4.1640735738207546</v>
      </c>
      <c r="C19" s="23">
        <v>1.065171134674211E-2</v>
      </c>
      <c r="D19" s="23">
        <v>390.93000535490114</v>
      </c>
      <c r="E19" s="39">
        <v>2.6475038803245092E-65</v>
      </c>
      <c r="F19" s="23">
        <v>4.142449450166299</v>
      </c>
      <c r="G19" s="23">
        <v>4.1856976974752103</v>
      </c>
      <c r="H19" s="23">
        <v>4.142449450166299</v>
      </c>
      <c r="I19" s="23">
        <v>4.1856976974752103</v>
      </c>
      <c r="J19" s="4">
        <v>2.5</v>
      </c>
      <c r="K19" s="4">
        <v>8.5</v>
      </c>
      <c r="M19" s="4" t="s">
        <v>229</v>
      </c>
    </row>
    <row r="20" spans="1:14" x14ac:dyDescent="0.3">
      <c r="A20" s="23" t="s">
        <v>81</v>
      </c>
      <c r="B20" s="37">
        <v>3.3350414534817094</v>
      </c>
      <c r="C20" s="23">
        <v>5.2242906316233781E-3</v>
      </c>
      <c r="D20" s="23">
        <v>638.37211377449535</v>
      </c>
      <c r="E20" s="39">
        <v>9.3276727867744813E-73</v>
      </c>
      <c r="F20" s="23">
        <v>3.324435579650967</v>
      </c>
      <c r="G20" s="23">
        <v>3.3456473273124518</v>
      </c>
      <c r="H20" s="23">
        <v>3.324435579650967</v>
      </c>
      <c r="I20" s="23">
        <v>3.3456473273124518</v>
      </c>
      <c r="J20" s="4">
        <v>0</v>
      </c>
      <c r="K20" s="4">
        <v>0</v>
      </c>
      <c r="N20" s="4" t="s">
        <v>239</v>
      </c>
    </row>
    <row r="21" spans="1:14" ht="15" thickBot="1" x14ac:dyDescent="0.35">
      <c r="A21" s="24" t="s">
        <v>82</v>
      </c>
      <c r="B21" s="38">
        <v>-4.1844701965841375</v>
      </c>
      <c r="C21" s="24">
        <v>6.3237700578649822E-3</v>
      </c>
      <c r="D21" s="24">
        <v>-661.70498900095834</v>
      </c>
      <c r="E21" s="40">
        <v>2.6555209859757406E-73</v>
      </c>
      <c r="F21" s="24">
        <v>-4.1973081323150412</v>
      </c>
      <c r="G21" s="24">
        <v>-4.1716322608532339</v>
      </c>
      <c r="H21" s="24">
        <v>-4.1973081323150412</v>
      </c>
      <c r="I21" s="24">
        <v>-4.1716322608532339</v>
      </c>
      <c r="J21" s="4">
        <v>0</v>
      </c>
      <c r="K21" s="4">
        <v>0</v>
      </c>
    </row>
    <row r="24" spans="1:14" x14ac:dyDescent="0.3">
      <c r="C24" s="4" t="s">
        <v>200</v>
      </c>
    </row>
    <row r="25" spans="1:14" x14ac:dyDescent="0.3">
      <c r="A25" s="4" t="s">
        <v>107</v>
      </c>
      <c r="C25" s="4">
        <f>SUM(C28:C67)</f>
        <v>-1.9895196601282805E-13</v>
      </c>
    </row>
    <row r="26" spans="1:14" ht="15" thickBot="1" x14ac:dyDescent="0.35"/>
    <row r="27" spans="1:14" x14ac:dyDescent="0.3">
      <c r="A27" s="25" t="s">
        <v>108</v>
      </c>
      <c r="B27" s="25" t="s">
        <v>109</v>
      </c>
      <c r="C27" s="25" t="s">
        <v>110</v>
      </c>
    </row>
    <row r="28" spans="1:14" x14ac:dyDescent="0.3">
      <c r="A28" s="23">
        <v>1</v>
      </c>
      <c r="B28" s="23">
        <v>96.496585708493186</v>
      </c>
      <c r="C28" s="23">
        <v>3.414291506814493E-3</v>
      </c>
    </row>
    <row r="29" spans="1:14" x14ac:dyDescent="0.3">
      <c r="A29" s="23">
        <v>2</v>
      </c>
      <c r="B29" s="23">
        <v>113.8321406449472</v>
      </c>
      <c r="C29" s="23">
        <v>-3.2140644947205033E-2</v>
      </c>
    </row>
    <row r="30" spans="1:14" x14ac:dyDescent="0.3">
      <c r="A30" s="23">
        <v>3</v>
      </c>
      <c r="B30" s="23">
        <v>108.07752362231132</v>
      </c>
      <c r="C30" s="23">
        <v>2.2476377688676052E-2</v>
      </c>
    </row>
    <row r="31" spans="1:14" x14ac:dyDescent="0.3">
      <c r="A31" s="23">
        <v>4</v>
      </c>
      <c r="B31" s="23">
        <v>101.10563066161424</v>
      </c>
      <c r="C31" s="23">
        <v>-5.6306616142478561E-3</v>
      </c>
    </row>
    <row r="32" spans="1:14" x14ac:dyDescent="0.3">
      <c r="A32" s="23">
        <v>5</v>
      </c>
      <c r="B32" s="23">
        <v>98.691108179385026</v>
      </c>
      <c r="C32" s="23">
        <v>8.891820614977064E-3</v>
      </c>
    </row>
    <row r="33" spans="1:3" x14ac:dyDescent="0.3">
      <c r="A33" s="23">
        <v>6</v>
      </c>
      <c r="B33" s="23">
        <v>97.601404750237762</v>
      </c>
      <c r="C33" s="23">
        <v>-1.4047502377678711E-3</v>
      </c>
    </row>
    <row r="34" spans="1:3" x14ac:dyDescent="0.3">
      <c r="A34" s="23">
        <v>7</v>
      </c>
      <c r="B34" s="23">
        <v>97.67657616805289</v>
      </c>
      <c r="C34" s="23">
        <v>2.3423831947113172E-2</v>
      </c>
    </row>
    <row r="35" spans="1:3" x14ac:dyDescent="0.3">
      <c r="A35" s="23">
        <v>8</v>
      </c>
      <c r="B35" s="23">
        <v>105.4868521355253</v>
      </c>
      <c r="C35" s="23">
        <v>1.3147864474703397E-2</v>
      </c>
    </row>
    <row r="36" spans="1:3" x14ac:dyDescent="0.3">
      <c r="A36" s="23">
        <v>9</v>
      </c>
      <c r="B36" s="23">
        <v>92.368919555330251</v>
      </c>
      <c r="C36" s="23">
        <v>3.108044466975457E-2</v>
      </c>
    </row>
    <row r="37" spans="1:3" x14ac:dyDescent="0.3">
      <c r="A37" s="23">
        <v>10</v>
      </c>
      <c r="B37" s="23">
        <v>99.678845969749531</v>
      </c>
      <c r="C37" s="23">
        <v>2.1154030250471578E-2</v>
      </c>
    </row>
    <row r="38" spans="1:3" x14ac:dyDescent="0.3">
      <c r="A38" s="23">
        <v>11</v>
      </c>
      <c r="B38" s="23">
        <v>103.11859415711835</v>
      </c>
      <c r="C38" s="23">
        <v>-1.8594157118357657E-2</v>
      </c>
    </row>
    <row r="39" spans="1:3" x14ac:dyDescent="0.3">
      <c r="A39" s="23">
        <v>12</v>
      </c>
      <c r="B39" s="23">
        <v>93.92418950832618</v>
      </c>
      <c r="C39" s="23">
        <v>-2.4189508326173836E-2</v>
      </c>
    </row>
    <row r="40" spans="1:3" x14ac:dyDescent="0.3">
      <c r="A40" s="23">
        <v>13</v>
      </c>
      <c r="B40" s="23">
        <v>115.65509938038184</v>
      </c>
      <c r="C40" s="23">
        <v>4.4900619618161386E-2</v>
      </c>
    </row>
    <row r="41" spans="1:3" x14ac:dyDescent="0.3">
      <c r="A41" s="23">
        <v>14</v>
      </c>
      <c r="B41" s="23">
        <v>81.239196669987891</v>
      </c>
      <c r="C41" s="23">
        <v>-3.9196669987887844E-2</v>
      </c>
    </row>
    <row r="42" spans="1:3" x14ac:dyDescent="0.3">
      <c r="A42" s="23">
        <v>15</v>
      </c>
      <c r="B42" s="23">
        <v>96.909556055232372</v>
      </c>
      <c r="C42" s="23">
        <v>-9.5560552323661341E-3</v>
      </c>
    </row>
    <row r="43" spans="1:3" x14ac:dyDescent="0.3">
      <c r="A43" s="23">
        <v>16</v>
      </c>
      <c r="B43" s="23">
        <v>89.903227619776075</v>
      </c>
      <c r="C43" s="23">
        <v>-3.2276197760694458E-3</v>
      </c>
    </row>
    <row r="44" spans="1:3" x14ac:dyDescent="0.3">
      <c r="A44" s="23">
        <v>17</v>
      </c>
      <c r="B44" s="23">
        <v>93.717931120237807</v>
      </c>
      <c r="C44" s="23">
        <v>-1.7931120237804521E-2</v>
      </c>
    </row>
    <row r="45" spans="1:3" x14ac:dyDescent="0.3">
      <c r="A45" s="23">
        <v>18</v>
      </c>
      <c r="B45" s="23">
        <v>110.92641683237223</v>
      </c>
      <c r="C45" s="23">
        <v>-2.6416832372220256E-2</v>
      </c>
    </row>
    <row r="46" spans="1:3" x14ac:dyDescent="0.3">
      <c r="A46" s="23">
        <v>19</v>
      </c>
      <c r="B46" s="23">
        <v>94.18625060273132</v>
      </c>
      <c r="C46" s="23">
        <v>1.3749397268682628E-2</v>
      </c>
    </row>
    <row r="47" spans="1:3" x14ac:dyDescent="0.3">
      <c r="A47" s="23">
        <v>20</v>
      </c>
      <c r="B47" s="23">
        <v>95.448355010289205</v>
      </c>
      <c r="C47" s="23">
        <v>-4.835501028919964E-2</v>
      </c>
    </row>
    <row r="48" spans="1:3" x14ac:dyDescent="0.3">
      <c r="A48" s="23">
        <v>21</v>
      </c>
      <c r="B48" s="23">
        <v>102.23344055875242</v>
      </c>
      <c r="C48" s="23">
        <v>-3.344055875241736E-2</v>
      </c>
    </row>
    <row r="49" spans="1:3" x14ac:dyDescent="0.3">
      <c r="A49" s="23">
        <v>22</v>
      </c>
      <c r="B49" s="23">
        <v>90.216402746054513</v>
      </c>
      <c r="C49" s="23">
        <v>-1.6402746054509976E-2</v>
      </c>
    </row>
    <row r="50" spans="1:3" x14ac:dyDescent="0.3">
      <c r="A50" s="23">
        <v>23</v>
      </c>
      <c r="B50" s="23">
        <v>77.575880106801492</v>
      </c>
      <c r="C50" s="23">
        <v>2.4119893198502496E-2</v>
      </c>
    </row>
    <row r="51" spans="1:3" x14ac:dyDescent="0.3">
      <c r="A51" s="23">
        <v>24</v>
      </c>
      <c r="B51" s="23">
        <v>79.794033449847404</v>
      </c>
      <c r="C51" s="23">
        <v>5.9665501525927311E-3</v>
      </c>
    </row>
    <row r="52" spans="1:3" x14ac:dyDescent="0.3">
      <c r="A52" s="23">
        <v>25</v>
      </c>
      <c r="B52" s="23">
        <v>89.574292636260779</v>
      </c>
      <c r="C52" s="23">
        <v>2.5707363739215339E-2</v>
      </c>
    </row>
    <row r="53" spans="1:3" x14ac:dyDescent="0.3">
      <c r="A53" s="23">
        <v>26</v>
      </c>
      <c r="B53" s="23">
        <v>92.334692025735322</v>
      </c>
      <c r="C53" s="23">
        <v>-3.4692025735324705E-2</v>
      </c>
    </row>
    <row r="54" spans="1:3" x14ac:dyDescent="0.3">
      <c r="A54" s="23">
        <v>27</v>
      </c>
      <c r="B54" s="23">
        <v>84.142383343986708</v>
      </c>
      <c r="C54" s="23">
        <v>5.7616656013294687E-2</v>
      </c>
    </row>
    <row r="55" spans="1:3" x14ac:dyDescent="0.3">
      <c r="A55" s="23">
        <v>28</v>
      </c>
      <c r="B55" s="23">
        <v>100.41325318791274</v>
      </c>
      <c r="C55" s="23">
        <v>-1.325318791273844E-2</v>
      </c>
    </row>
    <row r="56" spans="1:3" x14ac:dyDescent="0.3">
      <c r="A56" s="23">
        <v>29</v>
      </c>
      <c r="B56" s="23">
        <v>66.725483265662007</v>
      </c>
      <c r="C56" s="23">
        <v>-2.5483265662003873E-2</v>
      </c>
    </row>
    <row r="57" spans="1:3" x14ac:dyDescent="0.3">
      <c r="A57" s="23">
        <v>30</v>
      </c>
      <c r="B57" s="23">
        <v>90.793376755776137</v>
      </c>
      <c r="C57" s="23">
        <v>6.6232442238600697E-3</v>
      </c>
    </row>
    <row r="58" spans="1:3" x14ac:dyDescent="0.3">
      <c r="A58" s="23">
        <v>31</v>
      </c>
      <c r="B58" s="23">
        <v>85.703336177631002</v>
      </c>
      <c r="C58" s="23">
        <v>-3.3361776309988045E-3</v>
      </c>
    </row>
    <row r="59" spans="1:3" x14ac:dyDescent="0.3">
      <c r="A59" s="23">
        <v>32</v>
      </c>
      <c r="B59" s="23">
        <v>67.860981114767156</v>
      </c>
      <c r="C59" s="23">
        <v>3.9018885232849243E-2</v>
      </c>
    </row>
    <row r="60" spans="1:3" x14ac:dyDescent="0.3">
      <c r="A60" s="23">
        <v>33</v>
      </c>
      <c r="B60" s="23">
        <v>92.65038911889215</v>
      </c>
      <c r="C60" s="23">
        <v>4.9610881107852833E-2</v>
      </c>
    </row>
    <row r="61" spans="1:3" x14ac:dyDescent="0.3">
      <c r="A61" s="23">
        <v>34</v>
      </c>
      <c r="B61" s="23">
        <v>95.960065949098478</v>
      </c>
      <c r="C61" s="23">
        <v>3.99340509015218E-2</v>
      </c>
    </row>
    <row r="62" spans="1:3" x14ac:dyDescent="0.3">
      <c r="A62" s="23">
        <v>35</v>
      </c>
      <c r="B62" s="23">
        <v>81.78570294799313</v>
      </c>
      <c r="C62" s="23">
        <v>1.4297052006867261E-2</v>
      </c>
    </row>
    <row r="63" spans="1:3" x14ac:dyDescent="0.3">
      <c r="A63" s="23">
        <v>36</v>
      </c>
      <c r="B63" s="23">
        <v>86.084310128157355</v>
      </c>
      <c r="C63" s="23">
        <v>1.5689871842639036E-2</v>
      </c>
    </row>
    <row r="64" spans="1:3" x14ac:dyDescent="0.3">
      <c r="A64" s="23">
        <v>37</v>
      </c>
      <c r="B64" s="23">
        <v>84.469646889632244</v>
      </c>
      <c r="C64" s="23">
        <v>3.0353110367755676E-2</v>
      </c>
    </row>
    <row r="65" spans="1:3" x14ac:dyDescent="0.3">
      <c r="A65" s="23">
        <v>38</v>
      </c>
      <c r="B65" s="23">
        <v>82.241683870565225</v>
      </c>
      <c r="C65" s="23">
        <v>-4.1683870565222492E-2</v>
      </c>
    </row>
    <row r="66" spans="1:3" x14ac:dyDescent="0.3">
      <c r="A66" s="23">
        <v>39</v>
      </c>
      <c r="B66" s="23">
        <v>90.04413650316809</v>
      </c>
      <c r="C66" s="23">
        <v>-4.4136503168090258E-2</v>
      </c>
    </row>
    <row r="67" spans="1:3" ht="15" thickBot="1" x14ac:dyDescent="0.35">
      <c r="A67" s="24">
        <v>40</v>
      </c>
      <c r="B67" s="24">
        <v>77.452104871205904</v>
      </c>
      <c r="C67" s="24">
        <v>-5.2104871205898462E-2</v>
      </c>
    </row>
  </sheetData>
  <printOptions headings="1" gridLines="1"/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F34EF-8501-463F-872D-C0CD488D8C4B}">
  <sheetPr>
    <pageSetUpPr fitToPage="1"/>
  </sheetPr>
  <dimension ref="D3:F36"/>
  <sheetViews>
    <sheetView tabSelected="1" topLeftCell="D3" zoomScale="180" zoomScaleNormal="180" workbookViewId="0">
      <selection activeCell="F6" sqref="F6"/>
    </sheetView>
  </sheetViews>
  <sheetFormatPr defaultRowHeight="14.4" x14ac:dyDescent="0.3"/>
  <cols>
    <col min="5" max="5" width="19" bestFit="1" customWidth="1"/>
    <col min="6" max="6" width="19.5" customWidth="1"/>
  </cols>
  <sheetData>
    <row r="3" spans="4:6" x14ac:dyDescent="0.3">
      <c r="D3" s="1" t="s">
        <v>0</v>
      </c>
      <c r="E3" s="2" t="s">
        <v>1</v>
      </c>
      <c r="F3" s="26" t="s">
        <v>188</v>
      </c>
    </row>
    <row r="4" spans="4:6" x14ac:dyDescent="0.3">
      <c r="D4" s="5">
        <v>1</v>
      </c>
      <c r="E4" s="7" t="s">
        <v>154</v>
      </c>
      <c r="F4" s="27">
        <v>81.8</v>
      </c>
    </row>
    <row r="5" spans="4:6" x14ac:dyDescent="0.3">
      <c r="D5" s="12">
        <v>2</v>
      </c>
      <c r="E5" s="14" t="s">
        <v>155</v>
      </c>
      <c r="F5" s="28">
        <v>80.8</v>
      </c>
    </row>
    <row r="6" spans="4:6" x14ac:dyDescent="0.3">
      <c r="D6" s="5">
        <v>3</v>
      </c>
      <c r="E6" s="7" t="s">
        <v>156</v>
      </c>
      <c r="F6" s="27">
        <v>73</v>
      </c>
    </row>
    <row r="7" spans="4:6" x14ac:dyDescent="0.3">
      <c r="D7" s="12">
        <v>4</v>
      </c>
      <c r="E7" s="14" t="s">
        <v>157</v>
      </c>
      <c r="F7" s="28">
        <v>71.7</v>
      </c>
    </row>
    <row r="8" spans="4:6" x14ac:dyDescent="0.3">
      <c r="D8" s="5">
        <v>5</v>
      </c>
      <c r="E8" s="7" t="s">
        <v>158</v>
      </c>
      <c r="F8" s="27">
        <v>71.7</v>
      </c>
    </row>
    <row r="9" spans="4:6" x14ac:dyDescent="0.3">
      <c r="D9" s="12">
        <v>6</v>
      </c>
      <c r="E9" s="14" t="s">
        <v>159</v>
      </c>
      <c r="F9" s="28">
        <v>70.5</v>
      </c>
    </row>
    <row r="10" spans="4:6" x14ac:dyDescent="0.3">
      <c r="D10" s="5">
        <v>7</v>
      </c>
      <c r="E10" s="7" t="s">
        <v>160</v>
      </c>
      <c r="F10" s="27">
        <v>70</v>
      </c>
    </row>
    <row r="11" spans="4:6" x14ac:dyDescent="0.3">
      <c r="D11" s="12">
        <v>8</v>
      </c>
      <c r="E11" s="14" t="s">
        <v>161</v>
      </c>
      <c r="F11" s="28">
        <v>68.3</v>
      </c>
    </row>
    <row r="12" spans="4:6" x14ac:dyDescent="0.3">
      <c r="D12" s="5">
        <v>9</v>
      </c>
      <c r="E12" s="7" t="s">
        <v>162</v>
      </c>
      <c r="F12" s="27">
        <v>67.900000000000006</v>
      </c>
    </row>
    <row r="13" spans="4:6" x14ac:dyDescent="0.3">
      <c r="D13" s="12">
        <v>10</v>
      </c>
      <c r="E13" s="14" t="s">
        <v>163</v>
      </c>
      <c r="F13" s="28">
        <v>65.900000000000006</v>
      </c>
    </row>
    <row r="14" spans="4:6" x14ac:dyDescent="0.3">
      <c r="D14" s="5">
        <v>11</v>
      </c>
      <c r="E14" s="7" t="s">
        <v>164</v>
      </c>
      <c r="F14" s="27">
        <v>65.599999999999994</v>
      </c>
    </row>
    <row r="15" spans="4:6" x14ac:dyDescent="0.3">
      <c r="D15" s="12">
        <v>12</v>
      </c>
      <c r="E15" s="14" t="s">
        <v>165</v>
      </c>
      <c r="F15" s="28">
        <v>64.3</v>
      </c>
    </row>
    <row r="16" spans="4:6" x14ac:dyDescent="0.3">
      <c r="D16" s="5">
        <v>13</v>
      </c>
      <c r="E16" s="7" t="s">
        <v>166</v>
      </c>
      <c r="F16" s="27">
        <v>64.099999999999994</v>
      </c>
    </row>
    <row r="17" spans="4:6" x14ac:dyDescent="0.3">
      <c r="D17" s="12">
        <v>14</v>
      </c>
      <c r="E17" s="14" t="s">
        <v>167</v>
      </c>
      <c r="F17" s="28">
        <v>61.9</v>
      </c>
    </row>
    <row r="18" spans="4:6" x14ac:dyDescent="0.3">
      <c r="D18" s="5">
        <v>15</v>
      </c>
      <c r="E18" s="7" t="s">
        <v>168</v>
      </c>
      <c r="F18" s="27">
        <v>61.8</v>
      </c>
    </row>
    <row r="19" spans="4:6" x14ac:dyDescent="0.3">
      <c r="D19" s="12">
        <v>16</v>
      </c>
      <c r="E19" s="14" t="s">
        <v>169</v>
      </c>
      <c r="F19" s="28">
        <v>60.4</v>
      </c>
    </row>
    <row r="20" spans="4:6" x14ac:dyDescent="0.3">
      <c r="D20" s="5">
        <v>17</v>
      </c>
      <c r="E20" s="7" t="s">
        <v>170</v>
      </c>
      <c r="F20" s="27">
        <v>57.7</v>
      </c>
    </row>
    <row r="21" spans="4:6" x14ac:dyDescent="0.3">
      <c r="D21" s="12">
        <v>18</v>
      </c>
      <c r="E21" s="14" t="s">
        <v>171</v>
      </c>
      <c r="F21" s="28">
        <v>57.3</v>
      </c>
    </row>
    <row r="22" spans="4:6" x14ac:dyDescent="0.3">
      <c r="D22" s="5">
        <v>19</v>
      </c>
      <c r="E22" s="7" t="s">
        <v>172</v>
      </c>
      <c r="F22" s="27">
        <v>55.6</v>
      </c>
    </row>
    <row r="23" spans="4:6" x14ac:dyDescent="0.3">
      <c r="D23" s="12">
        <v>20</v>
      </c>
      <c r="E23" s="14" t="s">
        <v>173</v>
      </c>
      <c r="F23" s="28">
        <v>55.6</v>
      </c>
    </row>
    <row r="24" spans="4:6" x14ac:dyDescent="0.3">
      <c r="D24" s="5">
        <v>21</v>
      </c>
      <c r="E24" s="7" t="s">
        <v>174</v>
      </c>
      <c r="F24" s="27">
        <v>54.2</v>
      </c>
    </row>
    <row r="25" spans="4:6" x14ac:dyDescent="0.3">
      <c r="D25" s="12">
        <v>22</v>
      </c>
      <c r="E25" s="14" t="s">
        <v>175</v>
      </c>
      <c r="F25" s="28">
        <v>53.8</v>
      </c>
    </row>
    <row r="26" spans="4:6" x14ac:dyDescent="0.3">
      <c r="D26" s="5">
        <v>23</v>
      </c>
      <c r="E26" s="7" t="s">
        <v>176</v>
      </c>
      <c r="F26" s="27">
        <v>53.6</v>
      </c>
    </row>
    <row r="27" spans="4:6" x14ac:dyDescent="0.3">
      <c r="D27" s="12">
        <v>24</v>
      </c>
      <c r="E27" s="14" t="s">
        <v>177</v>
      </c>
      <c r="F27" s="28">
        <v>52.2</v>
      </c>
    </row>
    <row r="28" spans="4:6" x14ac:dyDescent="0.3">
      <c r="D28" s="5">
        <v>25</v>
      </c>
      <c r="E28" s="7" t="s">
        <v>178</v>
      </c>
      <c r="F28" s="27">
        <v>51.6</v>
      </c>
    </row>
    <row r="29" spans="4:6" x14ac:dyDescent="0.3">
      <c r="D29" s="12">
        <v>26</v>
      </c>
      <c r="E29" s="14" t="s">
        <v>179</v>
      </c>
      <c r="F29" s="28">
        <v>49.4</v>
      </c>
    </row>
    <row r="30" spans="4:6" x14ac:dyDescent="0.3">
      <c r="D30" s="5">
        <v>27</v>
      </c>
      <c r="E30" s="7" t="s">
        <v>180</v>
      </c>
      <c r="F30" s="27">
        <v>49</v>
      </c>
    </row>
    <row r="31" spans="4:6" x14ac:dyDescent="0.3">
      <c r="D31" s="12">
        <v>28</v>
      </c>
      <c r="E31" s="14" t="s">
        <v>181</v>
      </c>
      <c r="F31" s="28">
        <v>48.4</v>
      </c>
    </row>
    <row r="32" spans="4:6" x14ac:dyDescent="0.3">
      <c r="D32" s="5">
        <v>29</v>
      </c>
      <c r="E32" s="7" t="s">
        <v>182</v>
      </c>
      <c r="F32" s="27">
        <v>46.9</v>
      </c>
    </row>
    <row r="33" spans="4:6" x14ac:dyDescent="0.3">
      <c r="D33" s="12">
        <v>30</v>
      </c>
      <c r="E33" s="14" t="s">
        <v>183</v>
      </c>
      <c r="F33" s="28">
        <v>45.8</v>
      </c>
    </row>
    <row r="34" spans="4:6" x14ac:dyDescent="0.3">
      <c r="D34" s="5">
        <v>31</v>
      </c>
      <c r="E34" s="7" t="s">
        <v>184</v>
      </c>
      <c r="F34" s="27">
        <v>45.1</v>
      </c>
    </row>
    <row r="35" spans="4:6" x14ac:dyDescent="0.3">
      <c r="D35" s="12">
        <v>32</v>
      </c>
      <c r="E35" s="14" t="s">
        <v>185</v>
      </c>
      <c r="F35" s="28">
        <v>35.4</v>
      </c>
    </row>
    <row r="36" spans="4:6" x14ac:dyDescent="0.3">
      <c r="D36" s="29">
        <v>33</v>
      </c>
      <c r="E36" s="30" t="s">
        <v>186</v>
      </c>
      <c r="F36" s="31">
        <v>25.9</v>
      </c>
    </row>
  </sheetData>
  <sortState xmlns:xlrd2="http://schemas.microsoft.com/office/spreadsheetml/2017/richdata2" ref="H11:J50">
    <sortCondition ref="H11:H50"/>
  </sortState>
  <printOptions headings="1" gridLine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620F-B947-484F-9F4C-3A3FADD5C189}">
  <dimension ref="A1:F23"/>
  <sheetViews>
    <sheetView topLeftCell="A9" workbookViewId="0">
      <selection activeCell="H15" sqref="H15"/>
    </sheetView>
  </sheetViews>
  <sheetFormatPr defaultRowHeight="14.4" x14ac:dyDescent="0.3"/>
  <cols>
    <col min="1" max="3" width="8.796875" style="4"/>
    <col min="4" max="4" width="29.09765625" style="4" customWidth="1"/>
    <col min="5" max="16384" width="8.796875" style="4"/>
  </cols>
  <sheetData>
    <row r="1" spans="1:6" x14ac:dyDescent="0.3">
      <c r="A1" s="2" t="s">
        <v>240</v>
      </c>
      <c r="B1" s="2" t="s">
        <v>241</v>
      </c>
      <c r="C1" s="2" t="s">
        <v>242</v>
      </c>
      <c r="D1" s="2" t="s">
        <v>243</v>
      </c>
      <c r="E1" s="2" t="s">
        <v>244</v>
      </c>
      <c r="F1" s="2" t="s">
        <v>245</v>
      </c>
    </row>
    <row r="2" spans="1:6" ht="45.1" customHeight="1" x14ac:dyDescent="0.3">
      <c r="A2" s="7">
        <v>2</v>
      </c>
      <c r="B2" s="7">
        <v>10</v>
      </c>
      <c r="C2" s="7" t="s">
        <v>246</v>
      </c>
      <c r="D2" s="43" t="s">
        <v>247</v>
      </c>
      <c r="E2" s="7">
        <v>25</v>
      </c>
      <c r="F2" s="7">
        <v>2.2000000000000002</v>
      </c>
    </row>
    <row r="3" spans="1:6" ht="45.1" customHeight="1" x14ac:dyDescent="0.3">
      <c r="A3" s="14">
        <v>1</v>
      </c>
      <c r="B3" s="14">
        <v>10</v>
      </c>
      <c r="C3" s="14" t="s">
        <v>248</v>
      </c>
      <c r="D3" s="44" t="s">
        <v>249</v>
      </c>
      <c r="E3" s="14">
        <v>19</v>
      </c>
      <c r="F3" s="14">
        <v>1.25</v>
      </c>
    </row>
    <row r="4" spans="1:6" ht="45.1" customHeight="1" x14ac:dyDescent="0.3">
      <c r="A4" s="7">
        <v>2</v>
      </c>
      <c r="B4" s="7">
        <v>19</v>
      </c>
      <c r="C4" s="7" t="s">
        <v>250</v>
      </c>
      <c r="D4" s="43" t="s">
        <v>251</v>
      </c>
      <c r="E4" s="7">
        <v>14</v>
      </c>
      <c r="F4" s="7">
        <v>1.18</v>
      </c>
    </row>
    <row r="5" spans="1:6" ht="45.1" customHeight="1" x14ac:dyDescent="0.3">
      <c r="A5" s="14">
        <v>1</v>
      </c>
      <c r="B5" s="14">
        <v>10</v>
      </c>
      <c r="C5" s="14" t="s">
        <v>252</v>
      </c>
      <c r="D5" s="44" t="s">
        <v>253</v>
      </c>
      <c r="E5" s="14">
        <v>13</v>
      </c>
      <c r="F5" s="14">
        <v>0.86</v>
      </c>
    </row>
    <row r="6" spans="1:6" ht="45.1" customHeight="1" x14ac:dyDescent="0.3">
      <c r="A6" s="7">
        <v>3</v>
      </c>
      <c r="B6" s="7">
        <v>9</v>
      </c>
      <c r="C6" s="7" t="s">
        <v>254</v>
      </c>
      <c r="D6" s="43" t="s">
        <v>255</v>
      </c>
      <c r="E6" s="7">
        <v>11</v>
      </c>
      <c r="F6" s="7">
        <v>1.84</v>
      </c>
    </row>
    <row r="7" spans="1:6" ht="45.1" customHeight="1" x14ac:dyDescent="0.3">
      <c r="A7" s="14">
        <v>2</v>
      </c>
      <c r="B7" s="14">
        <v>5</v>
      </c>
      <c r="C7" s="14" t="s">
        <v>256</v>
      </c>
      <c r="D7" s="44" t="s">
        <v>257</v>
      </c>
      <c r="E7" s="14">
        <v>10</v>
      </c>
      <c r="F7" s="14">
        <v>0.85</v>
      </c>
    </row>
    <row r="8" spans="1:6" ht="45.1" customHeight="1" x14ac:dyDescent="0.3">
      <c r="A8" s="7">
        <v>2</v>
      </c>
      <c r="B8" s="7">
        <v>5</v>
      </c>
      <c r="C8" s="7" t="s">
        <v>258</v>
      </c>
      <c r="D8" s="43" t="s">
        <v>259</v>
      </c>
      <c r="E8" s="7">
        <v>8</v>
      </c>
      <c r="F8" s="7">
        <v>0.73</v>
      </c>
    </row>
    <row r="9" spans="1:6" ht="45.1" customHeight="1" x14ac:dyDescent="0.3">
      <c r="A9" s="14">
        <v>2</v>
      </c>
      <c r="B9" s="14">
        <v>10</v>
      </c>
      <c r="C9" s="14" t="s">
        <v>260</v>
      </c>
      <c r="D9" s="44" t="s">
        <v>261</v>
      </c>
      <c r="E9" s="14">
        <v>7</v>
      </c>
      <c r="F9" s="14">
        <v>0.24</v>
      </c>
    </row>
    <row r="10" spans="1:6" ht="45.1" customHeight="1" x14ac:dyDescent="0.3">
      <c r="A10" s="7">
        <v>2</v>
      </c>
      <c r="B10" s="7">
        <v>6</v>
      </c>
      <c r="C10" s="7" t="s">
        <v>262</v>
      </c>
      <c r="D10" s="43" t="s">
        <v>263</v>
      </c>
      <c r="E10" s="7">
        <v>7</v>
      </c>
      <c r="F10" s="7">
        <v>0.73</v>
      </c>
    </row>
    <row r="11" spans="1:6" ht="45.1" customHeight="1" x14ac:dyDescent="0.3">
      <c r="A11" s="14">
        <v>1</v>
      </c>
      <c r="B11" s="14">
        <v>10</v>
      </c>
      <c r="C11" s="14" t="s">
        <v>264</v>
      </c>
      <c r="D11" s="44" t="s">
        <v>265</v>
      </c>
      <c r="E11" s="14">
        <v>6</v>
      </c>
      <c r="F11" s="14">
        <v>0.27</v>
      </c>
    </row>
    <row r="12" spans="1:6" ht="45.1" customHeight="1" x14ac:dyDescent="0.3">
      <c r="A12" s="7">
        <v>2</v>
      </c>
      <c r="B12" s="7">
        <v>4</v>
      </c>
      <c r="C12" s="7" t="s">
        <v>266</v>
      </c>
      <c r="D12" s="43" t="s">
        <v>267</v>
      </c>
      <c r="E12" s="7">
        <v>5</v>
      </c>
      <c r="F12" s="7">
        <v>0.46</v>
      </c>
    </row>
    <row r="13" spans="1:6" ht="45.1" customHeight="1" x14ac:dyDescent="0.3">
      <c r="A13" s="14">
        <v>1</v>
      </c>
      <c r="B13" s="14">
        <v>10</v>
      </c>
      <c r="C13" s="14" t="s">
        <v>268</v>
      </c>
      <c r="D13" s="44" t="s">
        <v>269</v>
      </c>
      <c r="E13" s="14">
        <v>5</v>
      </c>
      <c r="F13" s="14">
        <v>0.13</v>
      </c>
    </row>
    <row r="14" spans="1:6" ht="45.1" customHeight="1" x14ac:dyDescent="0.3">
      <c r="A14" s="7">
        <v>1</v>
      </c>
      <c r="B14" s="7">
        <v>10</v>
      </c>
      <c r="C14" s="7" t="s">
        <v>270</v>
      </c>
      <c r="D14" s="43" t="s">
        <v>271</v>
      </c>
      <c r="E14" s="7">
        <v>5</v>
      </c>
      <c r="F14" s="7">
        <v>0.14000000000000001</v>
      </c>
    </row>
    <row r="15" spans="1:6" ht="45.1" customHeight="1" x14ac:dyDescent="0.3">
      <c r="A15" s="14">
        <v>1</v>
      </c>
      <c r="B15" s="14">
        <v>10</v>
      </c>
      <c r="C15" s="14" t="s">
        <v>272</v>
      </c>
      <c r="D15" s="44" t="s">
        <v>273</v>
      </c>
      <c r="E15" s="14">
        <v>5</v>
      </c>
      <c r="F15" s="14">
        <v>-0.04</v>
      </c>
    </row>
    <row r="16" spans="1:6" ht="45.1" customHeight="1" x14ac:dyDescent="0.3">
      <c r="A16" s="7">
        <v>1</v>
      </c>
      <c r="B16" s="7">
        <v>10</v>
      </c>
      <c r="C16" s="7" t="s">
        <v>274</v>
      </c>
      <c r="D16" s="43" t="s">
        <v>275</v>
      </c>
      <c r="E16" s="7">
        <v>4</v>
      </c>
      <c r="F16" s="7">
        <v>0.06</v>
      </c>
    </row>
    <row r="17" spans="1:6" ht="45.1" customHeight="1" x14ac:dyDescent="0.3">
      <c r="A17" s="14">
        <v>1</v>
      </c>
      <c r="B17" s="14">
        <v>10</v>
      </c>
      <c r="C17" s="14" t="s">
        <v>276</v>
      </c>
      <c r="D17" s="44" t="s">
        <v>277</v>
      </c>
      <c r="E17" s="14">
        <v>3</v>
      </c>
      <c r="F17" s="14">
        <v>-0.14000000000000001</v>
      </c>
    </row>
    <row r="18" spans="1:6" ht="45.1" customHeight="1" x14ac:dyDescent="0.3">
      <c r="A18" s="7">
        <v>3</v>
      </c>
      <c r="B18" s="7">
        <v>8</v>
      </c>
      <c r="C18" s="7" t="s">
        <v>278</v>
      </c>
      <c r="D18" s="43" t="s">
        <v>279</v>
      </c>
      <c r="E18" s="7">
        <v>3</v>
      </c>
      <c r="F18" s="7">
        <v>-0.78</v>
      </c>
    </row>
    <row r="19" spans="1:6" ht="45.1" customHeight="1" x14ac:dyDescent="0.3">
      <c r="A19" s="14">
        <v>1</v>
      </c>
      <c r="B19" s="14">
        <v>10</v>
      </c>
      <c r="C19" s="14" t="s">
        <v>280</v>
      </c>
      <c r="D19" s="44" t="s">
        <v>281</v>
      </c>
      <c r="E19" s="14">
        <v>2</v>
      </c>
      <c r="F19" s="14">
        <v>-0.27</v>
      </c>
    </row>
    <row r="20" spans="1:6" ht="45.1" customHeight="1" x14ac:dyDescent="0.3">
      <c r="A20" s="7">
        <v>1</v>
      </c>
      <c r="B20" s="7">
        <v>10</v>
      </c>
      <c r="C20" s="7" t="s">
        <v>282</v>
      </c>
      <c r="D20" s="43" t="s">
        <v>283</v>
      </c>
      <c r="E20" s="7">
        <v>2</v>
      </c>
      <c r="F20" s="7">
        <v>-0.27</v>
      </c>
    </row>
    <row r="21" spans="1:6" ht="45.1" customHeight="1" x14ac:dyDescent="0.3">
      <c r="A21" s="14">
        <v>1</v>
      </c>
      <c r="B21" s="14">
        <v>10</v>
      </c>
      <c r="C21" s="14" t="s">
        <v>284</v>
      </c>
      <c r="D21" s="44" t="s">
        <v>285</v>
      </c>
      <c r="E21" s="14">
        <v>1</v>
      </c>
      <c r="F21" s="14">
        <v>-0.35</v>
      </c>
    </row>
    <row r="22" spans="1:6" ht="45.1" customHeight="1" x14ac:dyDescent="0.3">
      <c r="A22" s="7">
        <v>1</v>
      </c>
      <c r="B22" s="7">
        <v>10</v>
      </c>
      <c r="C22" s="7" t="s">
        <v>286</v>
      </c>
      <c r="D22" s="43" t="s">
        <v>287</v>
      </c>
      <c r="E22" s="7">
        <v>-4</v>
      </c>
      <c r="F22" s="7">
        <v>-1.08</v>
      </c>
    </row>
    <row r="23" spans="1:6" ht="45.1" customHeight="1" x14ac:dyDescent="0.3">
      <c r="A23" s="14">
        <v>1</v>
      </c>
      <c r="B23" s="14">
        <v>10</v>
      </c>
      <c r="C23" s="14" t="s">
        <v>288</v>
      </c>
      <c r="D23" s="44" t="s">
        <v>289</v>
      </c>
      <c r="E23" s="14">
        <v>-9</v>
      </c>
      <c r="F23" s="14">
        <v>-1.76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1D5D01-FCF6-4484-8C4D-6D458BA44B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Results2</vt:lpstr>
      <vt:lpstr>QB Data</vt:lpstr>
      <vt:lpstr>Points Per Play</vt:lpstr>
      <vt:lpstr>Results</vt:lpstr>
      <vt:lpstr>ESPN  QBR</vt:lpstr>
      <vt:lpstr>Super  Bowl</vt:lpstr>
      <vt:lpstr>ATT</vt:lpstr>
      <vt:lpstr>Error</vt:lpstr>
      <vt:lpstr>INT</vt:lpstr>
      <vt:lpstr>Int__Rate</vt:lpstr>
      <vt:lpstr>PCT</vt:lpstr>
      <vt:lpstr>Prediction</vt:lpstr>
      <vt:lpstr>RATE</vt:lpstr>
      <vt:lpstr>TD</vt:lpstr>
      <vt:lpstr>TD__Rate</vt:lpstr>
      <vt:lpstr>TEAM</vt:lpstr>
      <vt:lpstr>YDS_A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2019-07-19T17:09:27Z</dcterms:created>
  <dcterms:modified xsi:type="dcterms:W3CDTF">2020-07-23T20:48:43Z</dcterms:modified>
</cp:coreProperties>
</file>