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40\"/>
    </mc:Choice>
  </mc:AlternateContent>
  <xr:revisionPtr revIDLastSave="0" documentId="8_{3AC6C819-B4C8-46B9-969D-EA91C68FE2C4}" xr6:coauthVersionLast="45" xr6:coauthVersionMax="45" xr10:uidLastSave="{00000000-0000-0000-0000-000000000000}"/>
  <bookViews>
    <workbookView xWindow="-104" yWindow="-104" windowWidth="22326" windowHeight="12050" activeTab="1" xr2:uid="{608D249A-E968-4D64-BCCB-D30A65090636}"/>
  </bookViews>
  <sheets>
    <sheet name="Ponzi" sheetId="1" r:id="rId1"/>
    <sheet name="Split Strike" sheetId="2" r:id="rId2"/>
  </sheets>
  <definedNames>
    <definedName name="actualreturn">Ponzi!$C$7</definedName>
    <definedName name="callex">'Split Strike'!$E$4</definedName>
    <definedName name="churn">Ponzi!$C$2</definedName>
    <definedName name="deposit">Ponzi!$C$5</definedName>
    <definedName name="fractionwithdrawn">Ponzi!$C$8</definedName>
    <definedName name="initial_cash">Ponzi!$C$10</definedName>
    <definedName name="Jack">Ponzi!$M$13</definedName>
    <definedName name="Kate">Ponzi!$M$17</definedName>
    <definedName name="Kevin">Ponzi!$M$16</definedName>
    <definedName name="newcustomers">Ponzi!$C$4</definedName>
    <definedName name="panic_fraction">Ponzi!$C$9</definedName>
    <definedName name="promisedreturn">Ponzi!$C$6</definedName>
    <definedName name="putex">'Split Strike'!$E$3</definedName>
    <definedName name="Randall">Ponzi!$M$15</definedName>
    <definedName name="Rebecca">Ponzi!$M$14</definedName>
    <definedName name="Start__Price">'Split Strike'!$E$2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8" i="2"/>
  <c r="L20" i="1"/>
  <c r="K18" i="2"/>
  <c r="K16" i="2"/>
  <c r="M20" i="1"/>
  <c r="H12" i="1" l="1"/>
  <c r="F12" i="1"/>
  <c r="I12" i="1" s="1"/>
  <c r="F13" i="1" s="1"/>
  <c r="E12" i="1"/>
  <c r="C13" i="1" s="1"/>
  <c r="E13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2" i="1"/>
  <c r="G13" i="1" l="1"/>
  <c r="I13" i="1" s="1"/>
  <c r="F14" i="1" s="1"/>
  <c r="H13" i="1" l="1"/>
  <c r="G14" i="1" s="1"/>
  <c r="H14" i="1" s="1"/>
  <c r="G15" i="1" l="1"/>
  <c r="H15" i="1" s="1"/>
  <c r="I14" i="1"/>
  <c r="F15" i="1" s="1"/>
  <c r="I15" i="1" s="1"/>
  <c r="F16" i="1" s="1"/>
  <c r="C14" i="1"/>
  <c r="E14" i="1" s="1"/>
  <c r="C15" i="1"/>
  <c r="G16" i="1" l="1"/>
  <c r="H16" i="1"/>
  <c r="I16" i="1"/>
  <c r="F17" i="1" s="1"/>
  <c r="G17" i="1"/>
  <c r="E15" i="1"/>
  <c r="C16" i="1" s="1"/>
  <c r="H17" i="1" l="1"/>
  <c r="I17" i="1"/>
  <c r="F18" i="1" s="1"/>
  <c r="G18" i="1"/>
  <c r="E16" i="1"/>
  <c r="C17" i="1" s="1"/>
  <c r="I18" i="1" l="1"/>
  <c r="F19" i="1" s="1"/>
  <c r="H18" i="1"/>
  <c r="G19" i="1"/>
  <c r="E17" i="1"/>
  <c r="C18" i="1" s="1"/>
  <c r="H19" i="1" l="1"/>
  <c r="I19" i="1"/>
  <c r="F20" i="1" s="1"/>
  <c r="G20" i="1"/>
  <c r="E18" i="1"/>
  <c r="C19" i="1" s="1"/>
  <c r="I20" i="1" l="1"/>
  <c r="F21" i="1"/>
  <c r="H20" i="1"/>
  <c r="E19" i="1"/>
  <c r="C20" i="1" s="1"/>
  <c r="G21" i="1" l="1"/>
  <c r="H21" i="1" s="1"/>
  <c r="E20" i="1"/>
  <c r="C21" i="1" s="1"/>
  <c r="I21" i="1" l="1"/>
  <c r="F22" i="1" s="1"/>
  <c r="G22" i="1"/>
  <c r="H22" i="1" s="1"/>
  <c r="E21" i="1"/>
  <c r="C22" i="1" s="1"/>
  <c r="I22" i="1" l="1"/>
  <c r="F23" i="1" s="1"/>
  <c r="G23" i="1"/>
  <c r="E22" i="1"/>
  <c r="C23" i="1" s="1"/>
  <c r="H23" i="1" l="1"/>
  <c r="I23" i="1"/>
  <c r="F24" i="1" s="1"/>
  <c r="G24" i="1"/>
  <c r="H24" i="1"/>
  <c r="E23" i="1"/>
  <c r="C24" i="1" s="1"/>
  <c r="I24" i="1" l="1"/>
  <c r="F25" i="1" s="1"/>
  <c r="I25" i="1" s="1"/>
  <c r="G25" i="1"/>
  <c r="H25" i="1" s="1"/>
  <c r="E24" i="1"/>
  <c r="C25" i="1" s="1"/>
  <c r="F26" i="1" l="1"/>
  <c r="G26" i="1"/>
  <c r="H26" i="1" s="1"/>
  <c r="E25" i="1"/>
  <c r="C26" i="1" s="1"/>
  <c r="E26" i="1" s="1"/>
  <c r="C27" i="1" s="1"/>
  <c r="E27" i="1" s="1"/>
  <c r="I26" i="1" l="1"/>
  <c r="F27" i="1"/>
  <c r="G27" i="1"/>
  <c r="H27" i="1" s="1"/>
  <c r="I27" i="1" l="1"/>
</calcChain>
</file>

<file path=xl/sharedStrings.xml><?xml version="1.0" encoding="utf-8"?>
<sst xmlns="http://schemas.openxmlformats.org/spreadsheetml/2006/main" count="60" uniqueCount="59">
  <si>
    <t>Ponzi</t>
  </si>
  <si>
    <t>initial cash</t>
  </si>
  <si>
    <t>newcustomers</t>
  </si>
  <si>
    <t>deposit</t>
  </si>
  <si>
    <t>promisedreturn</t>
  </si>
  <si>
    <t>actualreturn</t>
  </si>
  <si>
    <t>panic fraction</t>
  </si>
  <si>
    <t>Year</t>
  </si>
  <si>
    <t>Start customers</t>
  </si>
  <si>
    <t>New customers</t>
  </si>
  <si>
    <t>End Customers</t>
  </si>
  <si>
    <t>Start  cash</t>
  </si>
  <si>
    <t>Payout</t>
  </si>
  <si>
    <t>Liability</t>
  </si>
  <si>
    <t>End  Cash</t>
  </si>
  <si>
    <t>fractionwithdrawn</t>
  </si>
  <si>
    <t>putex</t>
  </si>
  <si>
    <t>callex</t>
  </si>
  <si>
    <t>Put Value</t>
  </si>
  <si>
    <t>Call Value</t>
  </si>
  <si>
    <t>Split Strike Strategy</t>
  </si>
  <si>
    <t>Buy lots of good stocks $30</t>
  </si>
  <si>
    <t>Sell out of money calls $33</t>
  </si>
  <si>
    <t>Buy out of money $27 puts</t>
  </si>
  <si>
    <t>Calls make you money unless stocks go through roof</t>
  </si>
  <si>
    <t>and then stocks make a lot</t>
  </si>
  <si>
    <t>Puts protect you if market drops a lot.</t>
  </si>
  <si>
    <t>Problem is to get Madoff's returns you need more options</t>
  </si>
  <si>
    <t>than exist!</t>
  </si>
  <si>
    <t>https://www.youtube.com/watch?v=s68FR1MXT8Q</t>
  </si>
  <si>
    <t>Puts pay $ 1 for every $1 below $27</t>
  </si>
  <si>
    <t>Calls  pays off for every $1 above $33</t>
  </si>
  <si>
    <t>1990-2008 Bernie Madoff had many wealthy investors</t>
  </si>
  <si>
    <t>who were impressed his high mean low standard deviation returns.</t>
  </si>
  <si>
    <t>Madoff made up the returns!</t>
  </si>
  <si>
    <t>People kept piling money in</t>
  </si>
  <si>
    <t>until the 2008 housing recession resulted in massive withdrawals</t>
  </si>
  <si>
    <t>which bankrupted the fund.</t>
  </si>
  <si>
    <t>Too Good to be True</t>
  </si>
  <si>
    <t>Erin Arvedlund</t>
  </si>
  <si>
    <t>HBO Wizard of Odds</t>
  </si>
  <si>
    <t>De Niro</t>
  </si>
  <si>
    <t>Michelle Pfeiffer</t>
  </si>
  <si>
    <t>Ponzi Scheme Ponzi promised 50% return in 45 days</t>
  </si>
  <si>
    <t>Needed more postal reply coupons than existed.</t>
  </si>
  <si>
    <t>could be exchanged for stamps</t>
  </si>
  <si>
    <t>Harry  Markopolos</t>
  </si>
  <si>
    <t>No  One Would Listen</t>
  </si>
  <si>
    <t>Jack</t>
  </si>
  <si>
    <t>Rebecca</t>
  </si>
  <si>
    <t>Randall</t>
  </si>
  <si>
    <t>Kevin</t>
  </si>
  <si>
    <t>Kate</t>
  </si>
  <si>
    <t>Start  Cash=1.03*Last Year end cash</t>
  </si>
  <si>
    <t>Payout=.12*Last Year Liability</t>
  </si>
  <si>
    <t>Liability=1.1*(Last year liability-Payout)+New Deposits</t>
  </si>
  <si>
    <t>End  Cash=Start Cash+new Deposits-Payout</t>
  </si>
  <si>
    <t xml:space="preserve">Start  Price </t>
  </si>
  <si>
    <t>Put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</si>
</sst>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70757A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164" fontId="1" fillId="2" borderId="0" xfId="0" applyNumberFormat="1" applyFont="1" applyFill="1"/>
    <xf numFmtId="165" fontId="1" fillId="0" borderId="0" xfId="0" applyNumberFormat="1" applyFont="1"/>
    <xf numFmtId="0" fontId="2" fillId="0" borderId="0" xfId="1"/>
    <xf numFmtId="0" fontId="1" fillId="3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wrapText="1"/>
    </xf>
    <xf numFmtId="0" fontId="1" fillId="4" borderId="0" xfId="0" applyFont="1" applyFill="1"/>
    <xf numFmtId="0" fontId="5" fillId="0" borderId="0" xfId="0" applyFont="1"/>
    <xf numFmtId="164" fontId="5" fillId="0" borderId="0" xfId="0" applyNumberFormat="1" applyFont="1"/>
    <xf numFmtId="10" fontId="5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Put and Call</a:t>
            </a:r>
            <a:r>
              <a:rPr lang="en-US" baseline="0"/>
              <a:t> Values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'Split Strike'!$C$7</c:f>
              <c:strCache>
                <c:ptCount val="1"/>
                <c:pt idx="0">
                  <c:v>Put Value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'Split Strike'!$B$8:$B$31</c:f>
              <c:numCache>
                <c:formatCode>"$"#,##0</c:formatCode>
                <c:ptCount val="2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</c:numCache>
            </c:numRef>
          </c:cat>
          <c:val>
            <c:numRef>
              <c:f>'Split Strike'!$C$8:$C$31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E-490C-933B-021B56694399}"/>
            </c:ext>
          </c:extLst>
        </c:ser>
        <c:ser>
          <c:idx val="1"/>
          <c:order val="1"/>
          <c:tx>
            <c:strRef>
              <c:f>'Split Strike'!$D$7</c:f>
              <c:strCache>
                <c:ptCount val="1"/>
                <c:pt idx="0">
                  <c:v>Call 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'Split Strike'!$B$8:$B$31</c:f>
              <c:numCache>
                <c:formatCode>"$"#,##0</c:formatCode>
                <c:ptCount val="24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</c:numCache>
            </c:numRef>
          </c:cat>
          <c:val>
            <c:numRef>
              <c:f>'Split Strike'!$D$8:$D$31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0E-490C-933B-021B5669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589448"/>
        <c:axId val="1028585840"/>
      </c:lineChart>
      <c:catAx>
        <c:axId val="1028589448"/>
        <c:scaling>
          <c:orientation val="minMax"/>
        </c:scaling>
        <c:delete val="0"/>
        <c:axPos val="b"/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585840"/>
        <c:crosses val="autoZero"/>
        <c:auto val="1"/>
        <c:lblAlgn val="ctr"/>
        <c:lblOffset val="100"/>
        <c:noMultiLvlLbl val="0"/>
      </c:catAx>
      <c:valAx>
        <c:axId val="102858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58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128015</xdr:colOff>
      <xdr:row>18</xdr:row>
      <xdr:rowOff>18287</xdr:rowOff>
    </xdr:from>
    <xdr:to>
      <xdr:col>14</xdr:col>
      <xdr:colOff>193852</xdr:colOff>
      <xdr:row>33</xdr:row>
      <xdr:rowOff>18287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9553CD-060F-44E7-B027-BF5C6C57E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s68FR1MXT8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59E7-DA95-43BC-B32D-4F965911BF9E}">
  <sheetPr>
    <pageSetUpPr fitToPage="1"/>
  </sheetPr>
  <dimension ref="B2:M28"/>
  <sheetViews>
    <sheetView topLeftCell="C4" zoomScale="110" zoomScaleNormal="110" workbookViewId="0">
      <selection activeCell="K20" sqref="K20"/>
    </sheetView>
  </sheetViews>
  <sheetFormatPr defaultRowHeight="14.4" x14ac:dyDescent="0.3"/>
  <cols>
    <col min="1" max="1" width="8.796875" style="1"/>
    <col min="2" max="2" width="24.09765625" style="1" bestFit="1" customWidth="1"/>
    <col min="3" max="3" width="15.69921875" style="1" customWidth="1"/>
    <col min="4" max="4" width="13" style="1" customWidth="1"/>
    <col min="5" max="5" width="9.3984375" style="1" bestFit="1" customWidth="1"/>
    <col min="6" max="6" width="13.5" style="1" customWidth="1"/>
    <col min="7" max="7" width="13.5" style="1" bestFit="1" customWidth="1"/>
    <col min="8" max="8" width="14.5" style="1" bestFit="1" customWidth="1"/>
    <col min="9" max="9" width="13.5" style="1" bestFit="1" customWidth="1"/>
    <col min="10" max="10" width="9.796875" style="1" customWidth="1"/>
    <col min="11" max="16384" width="8.796875" style="1"/>
  </cols>
  <sheetData>
    <row r="2" spans="2:13" x14ac:dyDescent="0.3">
      <c r="B2" s="1" t="s">
        <v>0</v>
      </c>
      <c r="J2" s="8"/>
      <c r="K2" s="8"/>
      <c r="L2" s="12" t="s">
        <v>47</v>
      </c>
      <c r="M2" s="12"/>
    </row>
    <row r="3" spans="2:13" x14ac:dyDescent="0.3">
      <c r="C3" s="2"/>
      <c r="J3" s="9" t="s">
        <v>38</v>
      </c>
      <c r="K3" s="8"/>
      <c r="L3" s="12" t="s">
        <v>46</v>
      </c>
      <c r="M3" s="12"/>
    </row>
    <row r="4" spans="2:13" ht="17.850000000000001" x14ac:dyDescent="0.35">
      <c r="B4" s="13" t="s">
        <v>2</v>
      </c>
      <c r="C4" s="13">
        <v>1000</v>
      </c>
      <c r="F4" s="7" t="s">
        <v>32</v>
      </c>
      <c r="G4" s="7"/>
      <c r="H4" s="7"/>
      <c r="I4" s="7"/>
      <c r="J4" s="10" t="s">
        <v>39</v>
      </c>
      <c r="K4" s="8"/>
      <c r="L4" s="12"/>
      <c r="M4" s="12"/>
    </row>
    <row r="5" spans="2:13" x14ac:dyDescent="0.3">
      <c r="B5" s="13" t="s">
        <v>3</v>
      </c>
      <c r="C5" s="14">
        <v>10000</v>
      </c>
      <c r="F5" s="7" t="s">
        <v>33</v>
      </c>
      <c r="G5" s="7"/>
      <c r="H5" s="7"/>
      <c r="I5" s="7"/>
      <c r="J5" s="8"/>
      <c r="K5" s="8"/>
    </row>
    <row r="6" spans="2:13" x14ac:dyDescent="0.3">
      <c r="B6" s="13" t="s">
        <v>4</v>
      </c>
      <c r="C6" s="15">
        <v>0.1</v>
      </c>
      <c r="F6" s="7" t="s">
        <v>34</v>
      </c>
      <c r="G6" s="7"/>
      <c r="H6" s="7"/>
      <c r="I6" s="7"/>
      <c r="J6" s="8" t="s">
        <v>40</v>
      </c>
      <c r="K6" s="8"/>
    </row>
    <row r="7" spans="2:13" x14ac:dyDescent="0.3">
      <c r="B7" s="13" t="s">
        <v>5</v>
      </c>
      <c r="C7" s="15">
        <v>0.03</v>
      </c>
      <c r="F7" s="7" t="s">
        <v>35</v>
      </c>
      <c r="G7" s="7"/>
      <c r="H7" s="7"/>
      <c r="I7" s="7"/>
      <c r="J7" s="8" t="s">
        <v>41</v>
      </c>
      <c r="K7" s="8"/>
    </row>
    <row r="8" spans="2:13" x14ac:dyDescent="0.3">
      <c r="B8" s="13" t="s">
        <v>15</v>
      </c>
      <c r="C8" s="13">
        <v>0.12</v>
      </c>
      <c r="F8" s="7" t="s">
        <v>36</v>
      </c>
      <c r="G8" s="7"/>
      <c r="H8" s="7"/>
      <c r="I8" s="7"/>
      <c r="J8" s="8" t="s">
        <v>42</v>
      </c>
      <c r="K8" s="8"/>
    </row>
    <row r="9" spans="2:13" x14ac:dyDescent="0.3">
      <c r="B9" s="13" t="s">
        <v>6</v>
      </c>
      <c r="C9" s="13">
        <v>0.55000000000000004</v>
      </c>
      <c r="F9" s="7" t="s">
        <v>37</v>
      </c>
      <c r="G9" s="7"/>
      <c r="H9" s="7"/>
      <c r="I9" s="7"/>
      <c r="J9" s="7"/>
      <c r="K9" s="7"/>
      <c r="L9" s="7"/>
    </row>
    <row r="10" spans="2:13" x14ac:dyDescent="0.3">
      <c r="B10" s="13" t="s">
        <v>1</v>
      </c>
      <c r="C10" s="14">
        <v>100000</v>
      </c>
      <c r="F10" s="7" t="s">
        <v>43</v>
      </c>
      <c r="G10" s="7"/>
      <c r="H10" s="7"/>
      <c r="I10" s="7" t="s">
        <v>44</v>
      </c>
      <c r="J10" s="7"/>
      <c r="K10" s="7"/>
      <c r="L10" s="7"/>
    </row>
    <row r="11" spans="2:13" ht="57.6" x14ac:dyDescent="0.3">
      <c r="B11" s="1" t="s">
        <v>7</v>
      </c>
      <c r="C11" s="3" t="s">
        <v>8</v>
      </c>
      <c r="D11" s="3" t="s">
        <v>9</v>
      </c>
      <c r="E11" s="3" t="s">
        <v>10</v>
      </c>
      <c r="F11" s="3" t="s">
        <v>11</v>
      </c>
      <c r="G11" s="3" t="s">
        <v>12</v>
      </c>
      <c r="H11" s="3" t="s">
        <v>13</v>
      </c>
      <c r="I11" s="3" t="s">
        <v>14</v>
      </c>
      <c r="J11" s="11" t="s">
        <v>45</v>
      </c>
      <c r="K11" s="7"/>
      <c r="L11" s="7"/>
    </row>
    <row r="12" spans="2:13" x14ac:dyDescent="0.3">
      <c r="B12" s="1">
        <v>1</v>
      </c>
      <c r="C12" s="1">
        <v>0</v>
      </c>
      <c r="D12" s="1">
        <f t="shared" ref="D12:D26" si="0">newcustomers</f>
        <v>1000</v>
      </c>
      <c r="E12" s="1">
        <f>C12+D12</f>
        <v>1000</v>
      </c>
      <c r="F12" s="2">
        <f>initial_cash</f>
        <v>100000</v>
      </c>
      <c r="G12" s="2">
        <v>0</v>
      </c>
      <c r="H12" s="2">
        <f>D12*deposit</f>
        <v>10000000</v>
      </c>
      <c r="I12" s="2">
        <f>F12+D12*deposit</f>
        <v>10100000</v>
      </c>
    </row>
    <row r="13" spans="2:13" x14ac:dyDescent="0.3">
      <c r="B13" s="1">
        <v>2</v>
      </c>
      <c r="C13" s="1">
        <f>E12</f>
        <v>1000</v>
      </c>
      <c r="D13" s="1">
        <f t="shared" si="0"/>
        <v>1000</v>
      </c>
      <c r="E13" s="1">
        <f>C13+D13</f>
        <v>2000</v>
      </c>
      <c r="F13" s="2">
        <f t="shared" ref="F13:F27" si="1">(1+actualreturn)*I12</f>
        <v>10403000</v>
      </c>
      <c r="G13" s="2">
        <f t="shared" ref="G13:G26" si="2">fractionwithdrawn*H12</f>
        <v>1200000</v>
      </c>
      <c r="H13" s="2">
        <f t="shared" ref="H13:H27" si="3">(H12-G13)*(1+promisedreturn)+D13*deposit</f>
        <v>19680000</v>
      </c>
      <c r="I13" s="2">
        <f t="shared" ref="I13:I27" si="4">deposit*D13+F13-G13</f>
        <v>19203000</v>
      </c>
      <c r="L13" s="1" t="s">
        <v>48</v>
      </c>
      <c r="M13" s="1">
        <v>4</v>
      </c>
    </row>
    <row r="14" spans="2:13" x14ac:dyDescent="0.3">
      <c r="B14" s="1">
        <v>3</v>
      </c>
      <c r="C14" s="1">
        <f>E13</f>
        <v>2000</v>
      </c>
      <c r="D14" s="1">
        <f t="shared" si="0"/>
        <v>1000</v>
      </c>
      <c r="E14" s="1">
        <f t="shared" ref="E14:E27" si="5">C14+D14</f>
        <v>3000</v>
      </c>
      <c r="F14" s="2">
        <f t="shared" si="1"/>
        <v>19779090</v>
      </c>
      <c r="G14" s="2">
        <f t="shared" si="2"/>
        <v>2361600</v>
      </c>
      <c r="H14" s="2">
        <f t="shared" si="3"/>
        <v>29050240</v>
      </c>
      <c r="I14" s="2">
        <f t="shared" si="4"/>
        <v>27417490</v>
      </c>
      <c r="L14" s="1" t="s">
        <v>49</v>
      </c>
      <c r="M14" s="1">
        <v>1</v>
      </c>
    </row>
    <row r="15" spans="2:13" x14ac:dyDescent="0.3">
      <c r="B15" s="1">
        <v>4</v>
      </c>
      <c r="C15" s="1">
        <f t="shared" ref="C15:C27" si="6">E14</f>
        <v>3000</v>
      </c>
      <c r="D15" s="1">
        <f t="shared" si="0"/>
        <v>1000</v>
      </c>
      <c r="E15" s="1">
        <f t="shared" si="5"/>
        <v>4000</v>
      </c>
      <c r="F15" s="2">
        <f t="shared" si="1"/>
        <v>28240014.699999999</v>
      </c>
      <c r="G15" s="2">
        <f t="shared" si="2"/>
        <v>3486028.8</v>
      </c>
      <c r="H15" s="2">
        <f t="shared" si="3"/>
        <v>38120632.32</v>
      </c>
      <c r="I15" s="2">
        <f t="shared" si="4"/>
        <v>34753985.900000006</v>
      </c>
      <c r="L15" s="1" t="s">
        <v>50</v>
      </c>
      <c r="M15" s="1">
        <v>2</v>
      </c>
    </row>
    <row r="16" spans="2:13" x14ac:dyDescent="0.3">
      <c r="B16" s="1">
        <v>5</v>
      </c>
      <c r="C16" s="1">
        <f t="shared" si="6"/>
        <v>4000</v>
      </c>
      <c r="D16" s="1">
        <f t="shared" si="0"/>
        <v>1000</v>
      </c>
      <c r="E16" s="1">
        <f t="shared" si="5"/>
        <v>5000</v>
      </c>
      <c r="F16" s="2">
        <f t="shared" si="1"/>
        <v>35796605.477000006</v>
      </c>
      <c r="G16" s="2">
        <f t="shared" si="2"/>
        <v>4574475.8783999998</v>
      </c>
      <c r="H16" s="2">
        <f t="shared" si="3"/>
        <v>46900772.085760005</v>
      </c>
      <c r="I16" s="2">
        <f t="shared" si="4"/>
        <v>41222129.598600008</v>
      </c>
      <c r="L16" s="1" t="s">
        <v>51</v>
      </c>
      <c r="M16" s="1">
        <v>3</v>
      </c>
    </row>
    <row r="17" spans="2:13" x14ac:dyDescent="0.3">
      <c r="B17" s="1">
        <v>6</v>
      </c>
      <c r="C17" s="1">
        <f t="shared" si="6"/>
        <v>5000</v>
      </c>
      <c r="D17" s="1">
        <f t="shared" si="0"/>
        <v>1000</v>
      </c>
      <c r="E17" s="1">
        <f t="shared" si="5"/>
        <v>6000</v>
      </c>
      <c r="F17" s="2">
        <f t="shared" si="1"/>
        <v>42458793.486558005</v>
      </c>
      <c r="G17" s="2">
        <f t="shared" si="2"/>
        <v>5628092.6502912007</v>
      </c>
      <c r="H17" s="2">
        <f t="shared" si="3"/>
        <v>55399947.379015692</v>
      </c>
      <c r="I17" s="2">
        <f t="shared" si="4"/>
        <v>46830700.836266801</v>
      </c>
      <c r="L17" s="1" t="s">
        <v>52</v>
      </c>
      <c r="M17" s="1">
        <v>10</v>
      </c>
    </row>
    <row r="18" spans="2:13" x14ac:dyDescent="0.3">
      <c r="B18" s="1">
        <v>7</v>
      </c>
      <c r="C18" s="1">
        <f t="shared" si="6"/>
        <v>6000</v>
      </c>
      <c r="D18" s="1">
        <f t="shared" si="0"/>
        <v>1000</v>
      </c>
      <c r="E18" s="1">
        <f t="shared" si="5"/>
        <v>7000</v>
      </c>
      <c r="F18" s="2">
        <f t="shared" si="1"/>
        <v>48235621.861354806</v>
      </c>
      <c r="G18" s="2">
        <f t="shared" si="2"/>
        <v>6647993.6854818827</v>
      </c>
      <c r="H18" s="2">
        <f t="shared" si="3"/>
        <v>63627149.062887192</v>
      </c>
      <c r="I18" s="2">
        <f t="shared" si="4"/>
        <v>51587628.175872922</v>
      </c>
    </row>
    <row r="19" spans="2:13" x14ac:dyDescent="0.3">
      <c r="B19" s="1">
        <v>8</v>
      </c>
      <c r="C19" s="1">
        <f t="shared" si="6"/>
        <v>7000</v>
      </c>
      <c r="D19" s="1">
        <f t="shared" si="0"/>
        <v>1000</v>
      </c>
      <c r="E19" s="1">
        <f t="shared" si="5"/>
        <v>8000</v>
      </c>
      <c r="F19" s="2">
        <f t="shared" si="1"/>
        <v>53135257.021149114</v>
      </c>
      <c r="G19" s="2">
        <f t="shared" si="2"/>
        <v>7635257.8875464629</v>
      </c>
      <c r="H19" s="2">
        <f t="shared" si="3"/>
        <v>71591080.292874813</v>
      </c>
      <c r="I19" s="2">
        <f t="shared" si="4"/>
        <v>55499999.133602649</v>
      </c>
    </row>
    <row r="20" spans="2:13" x14ac:dyDescent="0.3">
      <c r="B20" s="1">
        <v>9</v>
      </c>
      <c r="C20" s="1">
        <f t="shared" si="6"/>
        <v>8000</v>
      </c>
      <c r="D20" s="1">
        <f t="shared" si="0"/>
        <v>1000</v>
      </c>
      <c r="E20" s="1">
        <f t="shared" si="5"/>
        <v>9000</v>
      </c>
      <c r="F20" s="2">
        <f t="shared" si="1"/>
        <v>57164999.107610732</v>
      </c>
      <c r="G20" s="2">
        <f t="shared" si="2"/>
        <v>8590929.6351449769</v>
      </c>
      <c r="H20" s="2">
        <f t="shared" si="3"/>
        <v>79300165.72350283</v>
      </c>
      <c r="I20" s="2">
        <f t="shared" si="4"/>
        <v>58574069.472465754</v>
      </c>
      <c r="L20" s="1">
        <f>Jack+Rebecca</f>
        <v>5</v>
      </c>
      <c r="M20" s="1" t="str">
        <f ca="1">_xlfn.FORMULATEXT(L20)</f>
        <v>=Jack+Rebecca</v>
      </c>
    </row>
    <row r="21" spans="2:13" x14ac:dyDescent="0.3">
      <c r="B21" s="1">
        <v>10</v>
      </c>
      <c r="C21" s="1">
        <f t="shared" si="6"/>
        <v>9000</v>
      </c>
      <c r="D21" s="1">
        <f t="shared" si="0"/>
        <v>1000</v>
      </c>
      <c r="E21" s="1">
        <f t="shared" si="5"/>
        <v>10000</v>
      </c>
      <c r="F21" s="2">
        <f t="shared" si="1"/>
        <v>60331291.556639731</v>
      </c>
      <c r="G21" s="2">
        <f t="shared" si="2"/>
        <v>9516019.8868203387</v>
      </c>
      <c r="H21" s="2">
        <f t="shared" si="3"/>
        <v>86762560.42035076</v>
      </c>
      <c r="I21" s="2">
        <f t="shared" si="4"/>
        <v>60815271.669819392</v>
      </c>
    </row>
    <row r="22" spans="2:13" x14ac:dyDescent="0.3">
      <c r="B22" s="1">
        <v>11</v>
      </c>
      <c r="C22" s="1">
        <f t="shared" si="6"/>
        <v>10000</v>
      </c>
      <c r="D22" s="1">
        <f t="shared" si="0"/>
        <v>1000</v>
      </c>
      <c r="E22" s="1">
        <f t="shared" si="5"/>
        <v>11000</v>
      </c>
      <c r="F22" s="2">
        <f t="shared" si="1"/>
        <v>62639729.819913976</v>
      </c>
      <c r="G22" s="2">
        <f t="shared" si="2"/>
        <v>10411507.250442091</v>
      </c>
      <c r="H22" s="2">
        <f t="shared" si="3"/>
        <v>93986158.48689954</v>
      </c>
      <c r="I22" s="2">
        <f t="shared" si="4"/>
        <v>62228222.569471896</v>
      </c>
      <c r="K22" s="1" t="s">
        <v>53</v>
      </c>
    </row>
    <row r="23" spans="2:13" x14ac:dyDescent="0.3">
      <c r="B23" s="1">
        <v>12</v>
      </c>
      <c r="C23" s="1">
        <f t="shared" si="6"/>
        <v>11000</v>
      </c>
      <c r="D23" s="1">
        <f t="shared" si="0"/>
        <v>1000</v>
      </c>
      <c r="E23" s="1">
        <f t="shared" si="5"/>
        <v>12000</v>
      </c>
      <c r="F23" s="2">
        <f t="shared" si="1"/>
        <v>64095069.246556051</v>
      </c>
      <c r="G23" s="2">
        <f t="shared" si="2"/>
        <v>11278339.018427944</v>
      </c>
      <c r="H23" s="2">
        <f t="shared" si="3"/>
        <v>100978601.41531877</v>
      </c>
      <c r="I23" s="2">
        <f t="shared" si="4"/>
        <v>62816730.228128098</v>
      </c>
      <c r="K23" s="1" t="s">
        <v>54</v>
      </c>
    </row>
    <row r="24" spans="2:13" x14ac:dyDescent="0.3">
      <c r="B24" s="1">
        <v>13</v>
      </c>
      <c r="C24" s="1">
        <f t="shared" si="6"/>
        <v>12000</v>
      </c>
      <c r="D24" s="1">
        <f t="shared" si="0"/>
        <v>1000</v>
      </c>
      <c r="E24" s="1">
        <f t="shared" si="5"/>
        <v>13000</v>
      </c>
      <c r="F24" s="2">
        <f t="shared" si="1"/>
        <v>64701232.134971939</v>
      </c>
      <c r="G24" s="2">
        <f t="shared" si="2"/>
        <v>12117432.169838252</v>
      </c>
      <c r="H24" s="2">
        <f t="shared" si="3"/>
        <v>107747286.17002858</v>
      </c>
      <c r="I24" s="2">
        <f t="shared" si="4"/>
        <v>62583799.965133697</v>
      </c>
    </row>
    <row r="25" spans="2:13" x14ac:dyDescent="0.3">
      <c r="B25" s="1">
        <v>14</v>
      </c>
      <c r="C25" s="1">
        <f t="shared" si="6"/>
        <v>13000</v>
      </c>
      <c r="D25" s="1">
        <f t="shared" si="0"/>
        <v>1000</v>
      </c>
      <c r="E25" s="1">
        <f t="shared" si="5"/>
        <v>14000</v>
      </c>
      <c r="F25" s="2">
        <f t="shared" si="1"/>
        <v>64461313.96408771</v>
      </c>
      <c r="G25" s="2">
        <f t="shared" si="2"/>
        <v>12929674.34040343</v>
      </c>
      <c r="H25" s="2">
        <f t="shared" si="3"/>
        <v>114299373.01258768</v>
      </c>
      <c r="I25" s="2">
        <f t="shared" si="4"/>
        <v>61531639.62368428</v>
      </c>
      <c r="K25" s="1" t="s">
        <v>55</v>
      </c>
    </row>
    <row r="26" spans="2:13" x14ac:dyDescent="0.3">
      <c r="B26" s="1">
        <v>15</v>
      </c>
      <c r="C26" s="1">
        <f t="shared" si="6"/>
        <v>14000</v>
      </c>
      <c r="D26" s="1">
        <f t="shared" si="0"/>
        <v>1000</v>
      </c>
      <c r="E26" s="1">
        <f t="shared" si="5"/>
        <v>15000</v>
      </c>
      <c r="F26" s="2">
        <f t="shared" si="1"/>
        <v>63377588.812394813</v>
      </c>
      <c r="G26" s="2">
        <f t="shared" si="2"/>
        <v>13715924.761510521</v>
      </c>
      <c r="H26" s="2">
        <f t="shared" si="3"/>
        <v>120641793.07618488</v>
      </c>
      <c r="I26" s="2">
        <f t="shared" si="4"/>
        <v>59661664.050884292</v>
      </c>
      <c r="K26" s="1" t="s">
        <v>56</v>
      </c>
    </row>
    <row r="27" spans="2:13" x14ac:dyDescent="0.3">
      <c r="B27" s="1">
        <v>16</v>
      </c>
      <c r="C27" s="1">
        <f t="shared" si="6"/>
        <v>15000</v>
      </c>
      <c r="D27" s="1">
        <v>0</v>
      </c>
      <c r="E27" s="1">
        <f t="shared" si="5"/>
        <v>15000</v>
      </c>
      <c r="F27" s="2">
        <f t="shared" si="1"/>
        <v>61451513.97241082</v>
      </c>
      <c r="G27" s="2">
        <f>panic_fraction*H26</f>
        <v>66352986.191901691</v>
      </c>
      <c r="H27" s="2">
        <f t="shared" si="3"/>
        <v>59717687.57271152</v>
      </c>
      <c r="I27" s="4">
        <f t="shared" si="4"/>
        <v>-4901472.2194908708</v>
      </c>
    </row>
    <row r="28" spans="2:13" x14ac:dyDescent="0.3">
      <c r="F28" s="2"/>
      <c r="G28" s="2"/>
      <c r="H28" s="2"/>
      <c r="I28" s="2"/>
    </row>
  </sheetData>
  <printOptions headings="1" gridLines="1"/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176A-A52F-4D95-9BFE-22BA68BF2519}">
  <dimension ref="B1:L31"/>
  <sheetViews>
    <sheetView tabSelected="1" workbookViewId="0">
      <selection activeCell="K5" sqref="K5"/>
    </sheetView>
  </sheetViews>
  <sheetFormatPr defaultRowHeight="14.4" x14ac:dyDescent="0.3"/>
  <cols>
    <col min="1" max="2" width="8.796875" style="1"/>
    <col min="3" max="3" width="10.5" style="1" customWidth="1"/>
    <col min="4" max="4" width="11.296875" style="1" customWidth="1"/>
    <col min="5" max="16384" width="8.796875" style="1"/>
  </cols>
  <sheetData>
    <row r="1" spans="2:12" x14ac:dyDescent="0.3">
      <c r="H1" s="1" t="s">
        <v>20</v>
      </c>
    </row>
    <row r="2" spans="2:12" x14ac:dyDescent="0.3">
      <c r="D2" s="1" t="s">
        <v>57</v>
      </c>
      <c r="E2" s="5">
        <v>30</v>
      </c>
    </row>
    <row r="3" spans="2:12" x14ac:dyDescent="0.3">
      <c r="D3" s="1" t="s">
        <v>16</v>
      </c>
      <c r="E3" s="5">
        <v>27</v>
      </c>
      <c r="I3" s="1" t="s">
        <v>21</v>
      </c>
    </row>
    <row r="4" spans="2:12" x14ac:dyDescent="0.3">
      <c r="D4" s="1" t="s">
        <v>17</v>
      </c>
      <c r="E4" s="5">
        <v>33</v>
      </c>
      <c r="I4" s="1" t="s">
        <v>22</v>
      </c>
    </row>
    <row r="5" spans="2:12" x14ac:dyDescent="0.3">
      <c r="I5" s="1" t="s">
        <v>23</v>
      </c>
    </row>
    <row r="6" spans="2:12" x14ac:dyDescent="0.3">
      <c r="I6" s="1" t="s">
        <v>24</v>
      </c>
    </row>
    <row r="7" spans="2:12" x14ac:dyDescent="0.3">
      <c r="C7" s="1" t="s">
        <v>18</v>
      </c>
      <c r="D7" s="1" t="s">
        <v>19</v>
      </c>
      <c r="I7" s="1" t="s">
        <v>25</v>
      </c>
    </row>
    <row r="8" spans="2:12" x14ac:dyDescent="0.3">
      <c r="B8" s="5">
        <v>20</v>
      </c>
      <c r="C8" s="1">
        <f>IF(B8&lt;putex,putex-B8,0)</f>
        <v>7</v>
      </c>
      <c r="D8" s="1">
        <f>IF(B8&gt;callex,B8-callex,0)</f>
        <v>0</v>
      </c>
      <c r="I8" s="1" t="s">
        <v>26</v>
      </c>
    </row>
    <row r="9" spans="2:12" x14ac:dyDescent="0.3">
      <c r="B9" s="5">
        <v>21</v>
      </c>
      <c r="C9" s="1">
        <f>IF(B9&lt;putex,putex-B9,0)</f>
        <v>6</v>
      </c>
      <c r="D9" s="1">
        <f>IF(B9&gt;callex,B9-callex,0)</f>
        <v>0</v>
      </c>
      <c r="I9" s="1" t="s">
        <v>27</v>
      </c>
    </row>
    <row r="10" spans="2:12" x14ac:dyDescent="0.3">
      <c r="B10" s="5">
        <v>22</v>
      </c>
      <c r="C10" s="1">
        <f>IF(B10&lt;putex,putex-B10,0)</f>
        <v>5</v>
      </c>
      <c r="D10" s="1">
        <f>IF(B10&gt;callex,B10-callex,0)</f>
        <v>0</v>
      </c>
      <c r="I10" s="1" t="s">
        <v>28</v>
      </c>
    </row>
    <row r="11" spans="2:12" x14ac:dyDescent="0.3">
      <c r="B11" s="5">
        <v>23</v>
      </c>
      <c r="C11" s="1">
        <f>IF(B11&lt;putex,putex-B11,0)</f>
        <v>4</v>
      </c>
      <c r="D11" s="1">
        <f>IF(B11&gt;callex,B11-callex,0)</f>
        <v>0</v>
      </c>
      <c r="I11" s="6" t="s">
        <v>29</v>
      </c>
    </row>
    <row r="12" spans="2:12" x14ac:dyDescent="0.3">
      <c r="B12" s="5">
        <v>24</v>
      </c>
      <c r="C12" s="1">
        <f>IF(B12&lt;putex,putex-B12,0)</f>
        <v>3</v>
      </c>
      <c r="D12" s="1">
        <f>IF(B12&gt;callex,B12-callex,0)</f>
        <v>0</v>
      </c>
      <c r="I12" s="8" t="s">
        <v>30</v>
      </c>
      <c r="J12" s="8"/>
      <c r="K12" s="8"/>
      <c r="L12" s="8"/>
    </row>
    <row r="13" spans="2:12" x14ac:dyDescent="0.3">
      <c r="B13" s="5">
        <v>25</v>
      </c>
      <c r="C13" s="1">
        <f>IF(B13&lt;putex,putex-B13,0)</f>
        <v>2</v>
      </c>
      <c r="D13" s="1">
        <f>IF(B13&gt;callex,B13-callex,0)</f>
        <v>0</v>
      </c>
      <c r="I13" s="8" t="s">
        <v>31</v>
      </c>
      <c r="J13" s="8"/>
      <c r="K13" s="8"/>
      <c r="L13" s="8"/>
    </row>
    <row r="14" spans="2:12" x14ac:dyDescent="0.3">
      <c r="B14" s="5">
        <v>26</v>
      </c>
      <c r="C14" s="1">
        <f>IF(B14&lt;putex,putex-B14,0)</f>
        <v>1</v>
      </c>
      <c r="D14" s="1">
        <f>IF(B14&gt;callex,B14-callex,0)</f>
        <v>0</v>
      </c>
    </row>
    <row r="15" spans="2:12" x14ac:dyDescent="0.3">
      <c r="B15" s="5">
        <v>27</v>
      </c>
      <c r="C15" s="1">
        <f>IF(B15&lt;putex,putex-B15,0)</f>
        <v>0</v>
      </c>
      <c r="D15" s="1">
        <f>IF(B15&gt;callex,B15-callex,0)</f>
        <v>0</v>
      </c>
      <c r="K15" s="1" t="s">
        <v>58</v>
      </c>
    </row>
    <row r="16" spans="2:12" x14ac:dyDescent="0.3">
      <c r="B16" s="5">
        <v>28</v>
      </c>
      <c r="C16" s="1">
        <f>IF(B16&lt;putex,putex-B16,0)</f>
        <v>0</v>
      </c>
      <c r="D16" s="1">
        <f>IF(B16&gt;callex,B16-callex,0)</f>
        <v>0</v>
      </c>
      <c r="K16" s="1" t="str">
        <f ca="1">_xlfn.FORMULATEXT(C8)</f>
        <v>=IF(B8&lt;putex,putex-B8,0)</v>
      </c>
    </row>
    <row r="17" spans="2:11" x14ac:dyDescent="0.3">
      <c r="B17" s="5">
        <v>29</v>
      </c>
      <c r="C17" s="1">
        <f>IF(B17&lt;putex,putex-B17,0)</f>
        <v>0</v>
      </c>
      <c r="D17" s="1">
        <f>IF(B17&gt;callex,B17-callex,0)</f>
        <v>0</v>
      </c>
      <c r="K17" s="1" t="s">
        <v>19</v>
      </c>
    </row>
    <row r="18" spans="2:11" x14ac:dyDescent="0.3">
      <c r="B18" s="5">
        <v>30</v>
      </c>
      <c r="C18" s="1">
        <f>IF(B18&lt;putex,putex-B18,0)</f>
        <v>0</v>
      </c>
      <c r="D18" s="1">
        <f>IF(B18&gt;callex,B18-callex,0)</f>
        <v>0</v>
      </c>
      <c r="K18" s="1" t="str">
        <f ca="1">_xlfn.FORMULATEXT(D8)</f>
        <v>=IF(B8&gt;callex,B8-callex,0)</v>
      </c>
    </row>
    <row r="19" spans="2:11" x14ac:dyDescent="0.3">
      <c r="B19" s="5">
        <v>31</v>
      </c>
      <c r="C19" s="1">
        <f>IF(B19&lt;putex,putex-B19,0)</f>
        <v>0</v>
      </c>
      <c r="D19" s="1">
        <f>IF(B19&gt;callex,B19-callex,0)</f>
        <v>0</v>
      </c>
    </row>
    <row r="20" spans="2:11" x14ac:dyDescent="0.3">
      <c r="B20" s="5">
        <v>32</v>
      </c>
      <c r="C20" s="1">
        <f>IF(B20&lt;putex,putex-B20,0)</f>
        <v>0</v>
      </c>
      <c r="D20" s="1">
        <f>IF(B20&gt;callex,B20-callex,0)</f>
        <v>0</v>
      </c>
    </row>
    <row r="21" spans="2:11" x14ac:dyDescent="0.3">
      <c r="B21" s="5">
        <v>33</v>
      </c>
      <c r="C21" s="1">
        <f>IF(B21&lt;putex,putex-B21,0)</f>
        <v>0</v>
      </c>
      <c r="D21" s="1">
        <f>IF(B21&gt;callex,B21-callex,0)</f>
        <v>0</v>
      </c>
    </row>
    <row r="22" spans="2:11" x14ac:dyDescent="0.3">
      <c r="B22" s="5">
        <v>34</v>
      </c>
      <c r="C22" s="1">
        <f>IF(B22&lt;putex,putex-B22,0)</f>
        <v>0</v>
      </c>
      <c r="D22" s="1">
        <f>IF(B22&gt;callex,B22-callex,0)</f>
        <v>1</v>
      </c>
    </row>
    <row r="23" spans="2:11" x14ac:dyDescent="0.3">
      <c r="B23" s="5">
        <v>35</v>
      </c>
      <c r="C23" s="1">
        <f>IF(B23&lt;putex,putex-B23,0)</f>
        <v>0</v>
      </c>
      <c r="D23" s="1">
        <f>IF(B23&gt;callex,B23-callex,0)</f>
        <v>2</v>
      </c>
    </row>
    <row r="24" spans="2:11" x14ac:dyDescent="0.3">
      <c r="B24" s="5">
        <v>36</v>
      </c>
      <c r="C24" s="1">
        <f>IF(B24&lt;putex,putex-B24,0)</f>
        <v>0</v>
      </c>
      <c r="D24" s="1">
        <f>IF(B24&gt;callex,B24-callex,0)</f>
        <v>3</v>
      </c>
    </row>
    <row r="25" spans="2:11" x14ac:dyDescent="0.3">
      <c r="B25" s="5">
        <v>37</v>
      </c>
      <c r="C25" s="1">
        <f>IF(B25&lt;putex,putex-B25,0)</f>
        <v>0</v>
      </c>
      <c r="D25" s="1">
        <f>IF(B25&gt;callex,B25-callex,0)</f>
        <v>4</v>
      </c>
    </row>
    <row r="26" spans="2:11" x14ac:dyDescent="0.3">
      <c r="B26" s="5">
        <v>38</v>
      </c>
      <c r="C26" s="1">
        <f>IF(B26&lt;putex,putex-B26,0)</f>
        <v>0</v>
      </c>
      <c r="D26" s="1">
        <f>IF(B26&gt;callex,B26-callex,0)</f>
        <v>5</v>
      </c>
    </row>
    <row r="27" spans="2:11" x14ac:dyDescent="0.3">
      <c r="B27" s="5">
        <v>39</v>
      </c>
      <c r="C27" s="1">
        <f>IF(B27&lt;putex,putex-B27,0)</f>
        <v>0</v>
      </c>
      <c r="D27" s="1">
        <f>IF(B27&gt;callex,B27-callex,0)</f>
        <v>6</v>
      </c>
    </row>
    <row r="28" spans="2:11" x14ac:dyDescent="0.3">
      <c r="B28" s="5">
        <v>40</v>
      </c>
      <c r="C28" s="1">
        <f>IF(B28&lt;putex,putex-B28,0)</f>
        <v>0</v>
      </c>
      <c r="D28" s="1">
        <f>IF(B28&gt;callex,B28-callex,0)</f>
        <v>7</v>
      </c>
    </row>
    <row r="29" spans="2:11" x14ac:dyDescent="0.3">
      <c r="B29" s="5">
        <v>41</v>
      </c>
      <c r="C29" s="1">
        <f>IF(B29&lt;putex,putex-B29,0)</f>
        <v>0</v>
      </c>
      <c r="D29" s="1">
        <f>IF(B29&gt;callex,B29-callex,0)</f>
        <v>8</v>
      </c>
    </row>
    <row r="30" spans="2:11" x14ac:dyDescent="0.3">
      <c r="B30" s="5">
        <v>42</v>
      </c>
      <c r="C30" s="1">
        <f>IF(B30&lt;putex,putex-B30,0)</f>
        <v>0</v>
      </c>
      <c r="D30" s="1">
        <f>IF(B30&gt;callex,B30-callex,0)</f>
        <v>9</v>
      </c>
    </row>
    <row r="31" spans="2:11" x14ac:dyDescent="0.3">
      <c r="B31" s="5">
        <v>43</v>
      </c>
      <c r="C31" s="1">
        <f>IF(B31&lt;putex,putex-B31,0)</f>
        <v>0</v>
      </c>
      <c r="D31" s="1">
        <f>IF(B31&gt;callex,B31-callex,0)</f>
        <v>10</v>
      </c>
    </row>
  </sheetData>
  <hyperlinks>
    <hyperlink ref="I11" r:id="rId1" xr:uid="{EB4D39FF-3D9C-4C9C-9F78-2AE2A8F82FC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Ponzi</vt:lpstr>
      <vt:lpstr>Split Strike</vt:lpstr>
      <vt:lpstr>actualreturn</vt:lpstr>
      <vt:lpstr>callex</vt:lpstr>
      <vt:lpstr>churn</vt:lpstr>
      <vt:lpstr>deposit</vt:lpstr>
      <vt:lpstr>fractionwithdrawn</vt:lpstr>
      <vt:lpstr>initial_cash</vt:lpstr>
      <vt:lpstr>Jack</vt:lpstr>
      <vt:lpstr>Kate</vt:lpstr>
      <vt:lpstr>Kevin</vt:lpstr>
      <vt:lpstr>newcustomers</vt:lpstr>
      <vt:lpstr>panic_fraction</vt:lpstr>
      <vt:lpstr>promisedreturn</vt:lpstr>
      <vt:lpstr>putex</vt:lpstr>
      <vt:lpstr>Randall</vt:lpstr>
      <vt:lpstr>Rebecca</vt:lpstr>
      <vt:lpstr>Start__Price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2019-06-23T20:36:02Z</dcterms:created>
  <dcterms:modified xsi:type="dcterms:W3CDTF">2020-07-16T00:35:52Z</dcterms:modified>
</cp:coreProperties>
</file>