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onors41_48\"/>
    </mc:Choice>
  </mc:AlternateContent>
  <xr:revisionPtr revIDLastSave="0" documentId="13_ncr:1_{90E472FE-4C2C-4725-9A71-49C55CFD3993}" xr6:coauthVersionLast="45" xr6:coauthVersionMax="45" xr10:uidLastSave="{00000000-0000-0000-0000-000000000000}"/>
  <bookViews>
    <workbookView xWindow="-104" yWindow="-104" windowWidth="22326" windowHeight="12050" xr2:uid="{52573599-60CD-428A-B263-938F9A7E73D9}"/>
  </bookViews>
  <sheets>
    <sheet name="Sheet1" sheetId="1" r:id="rId1"/>
    <sheet name="Sheet2" sheetId="2" r:id="rId2"/>
  </sheets>
  <definedNames>
    <definedName name="_xlnm._FilterDatabase" localSheetId="0" hidden="1">Sheet1!$A$1:$B$30</definedName>
    <definedName name="constant">Sheet1!$B$11</definedName>
    <definedName name="coupon">Sheet1!$B$9</definedName>
    <definedName name="display">Sheet1!$B$8</definedName>
    <definedName name="elasticity">Sheet1!$B$10</definedName>
    <definedName name="solver_adj" localSheetId="0" hidden="1">Sheet1!$B$4:$B$11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Sheet1!$B$2</definedName>
    <definedName name="solver_lhs2" localSheetId="0" hidden="1">Sheet1!$B$4:$B$7</definedName>
    <definedName name="solver_lhs3" localSheetId="0" hidden="1">Sheet1!$B$8:$B$9</definedName>
    <definedName name="solver_lhs4" localSheetId="0" hidden="1">Sheet1!$B$11</definedName>
    <definedName name="solver_lhs5" localSheetId="0" hidden="1">Sheet1!$B$10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Sheet1!$N$1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hs1" localSheetId="0" hidden="1">1</definedName>
    <definedName name="solver_rhs2" localSheetId="0" hidden="1">2</definedName>
    <definedName name="solver_rhs3" localSheetId="0" hidden="1">2</definedName>
    <definedName name="solver_rhs4" localSheetId="0" hidden="1">200</definedName>
    <definedName name="solver_rhs5" localSheetId="0" hidden="1">10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  <c r="O4" i="1"/>
  <c r="O8" i="1"/>
  <c r="D19" i="2" l="1"/>
  <c r="D17" i="2"/>
  <c r="D18" i="2"/>
  <c r="B2" i="1" l="1"/>
  <c r="M4" i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N3" i="1"/>
  <c r="N1" i="1" l="1"/>
  <c r="P2" i="1"/>
</calcChain>
</file>

<file path=xl/sharedStrings.xml><?xml version="1.0" encoding="utf-8"?>
<sst xmlns="http://schemas.openxmlformats.org/spreadsheetml/2006/main" count="59" uniqueCount="58">
  <si>
    <t>Quarter</t>
  </si>
  <si>
    <t>Week</t>
  </si>
  <si>
    <t>Display</t>
  </si>
  <si>
    <t>Price Ratio</t>
  </si>
  <si>
    <t>Coupon</t>
  </si>
  <si>
    <t>Sales</t>
  </si>
  <si>
    <t>display</t>
  </si>
  <si>
    <t>coupon</t>
  </si>
  <si>
    <t>elasticity</t>
  </si>
  <si>
    <t>constant</t>
  </si>
  <si>
    <t>Prediction</t>
  </si>
  <si>
    <t>Squared Error</t>
  </si>
  <si>
    <t>avg</t>
  </si>
  <si>
    <t>RSQ</t>
  </si>
  <si>
    <t>SSE</t>
  </si>
  <si>
    <t>h</t>
  </si>
  <si>
    <t>Sale  of painter's tape</t>
  </si>
  <si>
    <t>depends on</t>
  </si>
  <si>
    <t>1. Quarter of the year.</t>
  </si>
  <si>
    <t>2. Was product on display?</t>
  </si>
  <si>
    <t>3. Was there a coupon in last Sunday's paper?</t>
  </si>
  <si>
    <t>4. Ratio  of our price to competitor's price.</t>
  </si>
  <si>
    <t>Predict   Daily sales=</t>
  </si>
  <si>
    <r>
      <t>constant*seasonal  index*display factor*coupon factor*(price ratio)</t>
    </r>
    <r>
      <rPr>
        <b/>
        <vertAlign val="superscript"/>
        <sz val="11"/>
        <color theme="1"/>
        <rFont val="Calibri"/>
        <family val="2"/>
        <scheme val="minor"/>
      </rPr>
      <t>-elasticity</t>
    </r>
  </si>
  <si>
    <t>Weekly</t>
  </si>
  <si>
    <t>Prediction for Week 1</t>
  </si>
  <si>
    <t>How do marketing decisions affect sales?</t>
  </si>
  <si>
    <r>
      <t>101.22*(0.62)*(1.09)*(0.97)</t>
    </r>
    <r>
      <rPr>
        <b/>
        <vertAlign val="superscript"/>
        <sz val="11"/>
        <color theme="1"/>
        <rFont val="Calibri"/>
        <family val="2"/>
        <scheme val="minor"/>
      </rPr>
      <t>-4.98</t>
    </r>
    <r>
      <rPr>
        <b/>
        <sz val="11"/>
        <color theme="1"/>
        <rFont val="Calibri"/>
        <family val="2"/>
        <scheme val="minor"/>
      </rPr>
      <t>=79.34</t>
    </r>
  </si>
  <si>
    <t>Prediction  for Week 2</t>
  </si>
  <si>
    <r>
      <t>101.22*(0.62)*(1.22)*(0.93)</t>
    </r>
    <r>
      <rPr>
        <b/>
        <vertAlign val="superscript"/>
        <sz val="11"/>
        <color theme="1"/>
        <rFont val="Calibri"/>
        <family val="2"/>
        <scheme val="minor"/>
      </rPr>
      <t>-4.98</t>
    </r>
    <r>
      <rPr>
        <b/>
        <sz val="11"/>
        <color theme="1"/>
        <rFont val="Calibri"/>
        <family val="2"/>
        <scheme val="minor"/>
      </rPr>
      <t>=108.96</t>
    </r>
  </si>
  <si>
    <t>How do we  find parameters  that best fit the data?</t>
  </si>
  <si>
    <t>Like  Ch 32 use Solver.</t>
  </si>
  <si>
    <t>Enter  trial  values  of the  parameters</t>
  </si>
  <si>
    <t>and base on these values create predictions</t>
  </si>
  <si>
    <t>for each  week in Column M.</t>
  </si>
  <si>
    <t xml:space="preserve">Compute Squared Error in  </t>
  </si>
  <si>
    <t>Column N.</t>
  </si>
  <si>
    <t>Use  Solver  to Min  SSE</t>
  </si>
  <si>
    <t>Min SSE</t>
  </si>
  <si>
    <t>Change    B4:B11</t>
  </si>
  <si>
    <t>Constraints are just</t>
  </si>
  <si>
    <t>upper and lower bounds on changing  cells.</t>
  </si>
  <si>
    <t>and average  of seasonalities  =1</t>
  </si>
  <si>
    <t>means q3 SALES 39% above avg.</t>
  </si>
  <si>
    <t>means  q1 sales are  38% below average.</t>
  </si>
  <si>
    <t>NEED  BOUNDS BECAUSE FORECASTS</t>
  </si>
  <si>
    <t>ARE MULTIPLICATIVE NOT ADDITIVE</t>
  </si>
  <si>
    <t>AND THIS REQUIRES GRG  MULTISTART</t>
  </si>
  <si>
    <t>WHICH NEEDS  UPPER  AND LOWER BOUNDS</t>
  </si>
  <si>
    <t>ON  ALL CHANGING CELLS.</t>
  </si>
  <si>
    <t>Can use  the model to help make decisions.</t>
  </si>
  <si>
    <t>Suppose with  no  display  we  predict  sales=100.</t>
  </si>
  <si>
    <t>Putting product on display costs $50 per week.</t>
  </si>
  <si>
    <t>Per  unit profit  = $5.</t>
  </si>
  <si>
    <t>Putting on display  gains  22*5= $110&gt;$50</t>
  </si>
  <si>
    <t>so do it.</t>
  </si>
  <si>
    <t>How  do our decisions influence  sales?</t>
  </si>
  <si>
    <t>Our model explains  94%  of variation in weekly sales.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</si>
</sst>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1" fillId="2" borderId="0" xfId="0" applyNumberFormat="1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3" fillId="0" borderId="0" xfId="0" applyFont="1"/>
    <xf numFmtId="2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76E11-21F6-4008-9907-5DE7E682EE12}">
  <dimension ref="A1:P106"/>
  <sheetViews>
    <sheetView tabSelected="1" zoomScale="120" zoomScaleNormal="120" workbookViewId="0">
      <selection activeCell="A8" sqref="A8"/>
    </sheetView>
  </sheetViews>
  <sheetFormatPr defaultRowHeight="14.4" x14ac:dyDescent="0.3"/>
  <cols>
    <col min="1" max="1" width="14.5" style="1" customWidth="1"/>
    <col min="2" max="2" width="12.3984375" style="1" customWidth="1"/>
    <col min="3" max="8" width="8.796875" style="1"/>
    <col min="9" max="9" width="6.69921875" style="1" bestFit="1" customWidth="1"/>
    <col min="10" max="10" width="6.8984375" style="1" bestFit="1" customWidth="1"/>
    <col min="11" max="11" width="8.796875" style="1"/>
    <col min="12" max="12" width="5" style="1" bestFit="1" customWidth="1"/>
    <col min="13" max="16384" width="8.796875" style="1"/>
  </cols>
  <sheetData>
    <row r="1" spans="1:16" x14ac:dyDescent="0.3">
      <c r="A1" s="3" t="s">
        <v>26</v>
      </c>
      <c r="B1" s="3"/>
      <c r="C1" s="3"/>
      <c r="M1" s="1" t="s">
        <v>14</v>
      </c>
      <c r="N1" s="3">
        <f>SUM(N3:N106)</f>
        <v>16410.347731658443</v>
      </c>
      <c r="P1" s="1" t="s">
        <v>13</v>
      </c>
    </row>
    <row r="2" spans="1:16" x14ac:dyDescent="0.3">
      <c r="A2" s="1" t="s">
        <v>12</v>
      </c>
      <c r="B2" s="1">
        <f>AVERAGE(B4:B7)</f>
        <v>0.9999999997893958</v>
      </c>
      <c r="G2" s="1" t="s">
        <v>1</v>
      </c>
      <c r="H2" s="1" t="s">
        <v>0</v>
      </c>
      <c r="I2" s="1" t="s">
        <v>2</v>
      </c>
      <c r="J2" s="1" t="s">
        <v>4</v>
      </c>
      <c r="K2" s="1" t="s">
        <v>3</v>
      </c>
      <c r="L2" s="1" t="s">
        <v>5</v>
      </c>
      <c r="M2" s="1" t="s">
        <v>10</v>
      </c>
      <c r="N2" s="1" t="s">
        <v>11</v>
      </c>
      <c r="P2" s="1">
        <f>RSQ(L3:L106,M3:M106)</f>
        <v>0.94499920257857017</v>
      </c>
    </row>
    <row r="3" spans="1:16" x14ac:dyDescent="0.3">
      <c r="A3" s="1" t="s">
        <v>0</v>
      </c>
      <c r="G3" s="1">
        <v>1</v>
      </c>
      <c r="H3" s="1">
        <v>1</v>
      </c>
      <c r="I3" s="1">
        <v>0</v>
      </c>
      <c r="J3" s="1">
        <v>1</v>
      </c>
      <c r="K3" s="1">
        <v>0.97</v>
      </c>
      <c r="L3" s="1">
        <v>71</v>
      </c>
      <c r="M3" s="1">
        <f>constant*VLOOKUP(H3,$A$4:$B$7,2)*IF(I3=1,display,1)*IF(J3=1,coupon,1)*K3^(-elasticity)</f>
        <v>79.338446090537516</v>
      </c>
      <c r="N3" s="1">
        <f>(L3-M3)^2</f>
        <v>69.529683204800392</v>
      </c>
    </row>
    <row r="4" spans="1:16" x14ac:dyDescent="0.3">
      <c r="A4" s="7">
        <v>1</v>
      </c>
      <c r="B4" s="8">
        <v>0.61625632886657344</v>
      </c>
      <c r="C4" s="1" t="s">
        <v>44</v>
      </c>
      <c r="G4" s="1">
        <v>2</v>
      </c>
      <c r="H4" s="1">
        <v>1</v>
      </c>
      <c r="I4" s="1">
        <v>1</v>
      </c>
      <c r="J4" s="1">
        <v>0</v>
      </c>
      <c r="K4" s="1">
        <v>0.93</v>
      </c>
      <c r="L4" s="1">
        <v>105</v>
      </c>
      <c r="M4" s="1">
        <f t="shared" ref="M4:M34" si="0">constant*VLOOKUP(H4,$A$4:$B$7,2)*IF(I4=1,display,1)*IF(J4=1,coupon,1)*K4^(-elasticity)</f>
        <v>108.95795145009011</v>
      </c>
      <c r="N4" s="1">
        <f t="shared" ref="N4:N67" si="1">(L4-M4)^2</f>
        <v>15.66537968127038</v>
      </c>
      <c r="O4" s="1" t="str">
        <f ca="1">_xlfn.FORMULATEXT(P2)</f>
        <v>=RSQ(L3:L106,M3:M106)</v>
      </c>
    </row>
    <row r="5" spans="1:16" x14ac:dyDescent="0.3">
      <c r="A5" s="7">
        <v>2</v>
      </c>
      <c r="B5" s="8">
        <v>1.182098457913725</v>
      </c>
      <c r="G5" s="1">
        <v>3</v>
      </c>
      <c r="H5" s="1">
        <v>1</v>
      </c>
      <c r="I5" s="1">
        <v>1</v>
      </c>
      <c r="J5" s="1">
        <v>0</v>
      </c>
      <c r="K5" s="1">
        <v>1.04</v>
      </c>
      <c r="L5" s="1">
        <v>54</v>
      </c>
      <c r="M5" s="1">
        <f t="shared" si="0"/>
        <v>62.408753219873077</v>
      </c>
      <c r="N5" s="1">
        <f t="shared" si="1"/>
        <v>70.707130712725842</v>
      </c>
    </row>
    <row r="6" spans="1:16" x14ac:dyDescent="0.3">
      <c r="A6" s="7">
        <v>3</v>
      </c>
      <c r="B6" s="8">
        <v>1.3870180870360593</v>
      </c>
      <c r="C6" s="1" t="s">
        <v>43</v>
      </c>
      <c r="G6" s="1">
        <v>4</v>
      </c>
      <c r="H6" s="1">
        <v>1</v>
      </c>
      <c r="I6" s="1">
        <v>0</v>
      </c>
      <c r="J6" s="1">
        <v>1</v>
      </c>
      <c r="K6" s="1">
        <v>1.08</v>
      </c>
      <c r="L6" s="1">
        <v>42</v>
      </c>
      <c r="M6" s="1">
        <f t="shared" si="0"/>
        <v>46.444387264322138</v>
      </c>
      <c r="N6" s="1">
        <f t="shared" si="1"/>
        <v>19.752578155268822</v>
      </c>
    </row>
    <row r="7" spans="1:16" x14ac:dyDescent="0.3">
      <c r="A7" s="7">
        <v>4</v>
      </c>
      <c r="B7" s="8">
        <v>0.81462712534122528</v>
      </c>
      <c r="G7" s="1">
        <v>5</v>
      </c>
      <c r="H7" s="1">
        <v>1</v>
      </c>
      <c r="I7" s="1">
        <v>1</v>
      </c>
      <c r="J7" s="1">
        <v>0</v>
      </c>
      <c r="K7" s="1">
        <v>1.04</v>
      </c>
      <c r="L7" s="1">
        <v>62</v>
      </c>
      <c r="M7" s="1">
        <f t="shared" si="0"/>
        <v>62.408753219873077</v>
      </c>
      <c r="N7" s="1">
        <f t="shared" si="1"/>
        <v>0.16707919475660804</v>
      </c>
    </row>
    <row r="8" spans="1:16" x14ac:dyDescent="0.3">
      <c r="A8" s="1" t="s">
        <v>6</v>
      </c>
      <c r="B8" s="2">
        <v>1.2165755606899671</v>
      </c>
      <c r="G8" s="1">
        <v>6</v>
      </c>
      <c r="H8" s="1">
        <v>1</v>
      </c>
      <c r="I8" s="1">
        <v>1</v>
      </c>
      <c r="J8" s="1">
        <v>0</v>
      </c>
      <c r="K8" s="1">
        <v>1.1000000000000001</v>
      </c>
      <c r="L8" s="1">
        <v>51</v>
      </c>
      <c r="M8" s="1">
        <f t="shared" si="0"/>
        <v>47.186669213293925</v>
      </c>
      <c r="N8" s="1">
        <f t="shared" si="1"/>
        <v>14.541491688840374</v>
      </c>
      <c r="O8" s="1" t="str">
        <f ca="1">_xlfn.FORMULATEXT(M3)</f>
        <v>=constant*VLOOKUP(H3,$A$4:$B$7,2)*IF(I3=1,display,1)*IF(J3=1,coupon,1)*K3^(-elasticity)</v>
      </c>
    </row>
    <row r="9" spans="1:16" x14ac:dyDescent="0.3">
      <c r="A9" s="1" t="s">
        <v>7</v>
      </c>
      <c r="B9" s="2">
        <v>1.0927720410639623</v>
      </c>
      <c r="G9" s="1">
        <v>7</v>
      </c>
      <c r="H9" s="1">
        <v>1</v>
      </c>
      <c r="I9" s="1">
        <v>1</v>
      </c>
      <c r="J9" s="1">
        <v>1</v>
      </c>
      <c r="K9" s="1">
        <v>0.98</v>
      </c>
      <c r="L9" s="1">
        <v>98</v>
      </c>
      <c r="M9" s="1">
        <f t="shared" si="0"/>
        <v>91.710450910002962</v>
      </c>
      <c r="N9" s="1">
        <f t="shared" si="1"/>
        <v>39.558427755482576</v>
      </c>
    </row>
    <row r="10" spans="1:16" x14ac:dyDescent="0.3">
      <c r="A10" s="1" t="s">
        <v>8</v>
      </c>
      <c r="B10" s="2">
        <v>4.9847883642439195</v>
      </c>
      <c r="G10" s="1">
        <v>8</v>
      </c>
      <c r="H10" s="1">
        <v>1</v>
      </c>
      <c r="I10" s="1">
        <v>0</v>
      </c>
      <c r="J10" s="1">
        <v>1</v>
      </c>
      <c r="K10" s="1">
        <v>0.96</v>
      </c>
      <c r="L10" s="1">
        <v>80</v>
      </c>
      <c r="M10" s="1">
        <f t="shared" si="0"/>
        <v>83.544475408889042</v>
      </c>
      <c r="N10" s="1">
        <f t="shared" si="1"/>
        <v>12.563305924219142</v>
      </c>
    </row>
    <row r="11" spans="1:16" x14ac:dyDescent="0.3">
      <c r="A11" s="1" t="s">
        <v>9</v>
      </c>
      <c r="B11" s="2">
        <v>101.2168034711631</v>
      </c>
      <c r="G11" s="1">
        <v>9</v>
      </c>
      <c r="H11" s="1">
        <v>1</v>
      </c>
      <c r="I11" s="1">
        <v>1</v>
      </c>
      <c r="J11" s="1">
        <v>1</v>
      </c>
      <c r="K11" s="1">
        <v>1.02</v>
      </c>
      <c r="L11" s="1">
        <v>76</v>
      </c>
      <c r="M11" s="1">
        <f t="shared" si="0"/>
        <v>75.129869903622478</v>
      </c>
      <c r="N11" s="1">
        <f t="shared" si="1"/>
        <v>0.75712638462195658</v>
      </c>
    </row>
    <row r="12" spans="1:16" x14ac:dyDescent="0.3">
      <c r="A12" s="4" t="s">
        <v>24</v>
      </c>
      <c r="B12" s="4"/>
      <c r="C12" s="4"/>
      <c r="D12" s="4"/>
      <c r="G12" s="1">
        <v>10</v>
      </c>
      <c r="H12" s="1">
        <v>1</v>
      </c>
      <c r="I12" s="1">
        <v>1</v>
      </c>
      <c r="J12" s="1">
        <v>0</v>
      </c>
      <c r="K12" s="1">
        <v>1.08</v>
      </c>
      <c r="L12" s="1">
        <v>54</v>
      </c>
      <c r="M12" s="1">
        <f t="shared" si="0"/>
        <v>51.706215343852698</v>
      </c>
      <c r="N12" s="1">
        <f t="shared" si="1"/>
        <v>5.2614480487767983</v>
      </c>
    </row>
    <row r="13" spans="1:16" x14ac:dyDescent="0.3">
      <c r="A13" s="4" t="s">
        <v>16</v>
      </c>
      <c r="B13" s="4"/>
      <c r="C13" s="4"/>
      <c r="D13" s="4"/>
      <c r="G13" s="1">
        <v>11</v>
      </c>
      <c r="H13" s="1">
        <v>1</v>
      </c>
      <c r="I13" s="1">
        <v>0</v>
      </c>
      <c r="J13" s="1">
        <v>0</v>
      </c>
      <c r="K13" s="1">
        <v>0.96</v>
      </c>
      <c r="L13" s="1">
        <v>81</v>
      </c>
      <c r="M13" s="1">
        <f t="shared" si="0"/>
        <v>76.451878589012153</v>
      </c>
      <c r="N13" s="1">
        <f t="shared" si="1"/>
        <v>20.68540836908608</v>
      </c>
    </row>
    <row r="14" spans="1:16" x14ac:dyDescent="0.3">
      <c r="A14" s="4" t="s">
        <v>17</v>
      </c>
      <c r="B14" s="4"/>
      <c r="C14" s="4"/>
      <c r="D14" s="4"/>
      <c r="G14" s="1">
        <v>12</v>
      </c>
      <c r="H14" s="1">
        <v>1</v>
      </c>
      <c r="I14" s="1">
        <v>1</v>
      </c>
      <c r="J14" s="1">
        <v>0</v>
      </c>
      <c r="K14" s="1">
        <v>1.01</v>
      </c>
      <c r="L14" s="1">
        <v>72</v>
      </c>
      <c r="M14" s="1">
        <f t="shared" si="0"/>
        <v>72.212430784086578</v>
      </c>
      <c r="N14" s="1">
        <f t="shared" si="1"/>
        <v>4.5126838027638415E-2</v>
      </c>
    </row>
    <row r="15" spans="1:16" x14ac:dyDescent="0.3">
      <c r="A15" s="4" t="s">
        <v>18</v>
      </c>
      <c r="B15" s="4"/>
      <c r="C15" s="4"/>
      <c r="D15" s="4"/>
      <c r="G15" s="1">
        <v>13</v>
      </c>
      <c r="H15" s="1">
        <v>1</v>
      </c>
      <c r="I15" s="1">
        <v>0</v>
      </c>
      <c r="J15" s="1">
        <v>1</v>
      </c>
      <c r="K15" s="1">
        <v>0.98</v>
      </c>
      <c r="L15" s="1">
        <v>67</v>
      </c>
      <c r="M15" s="1">
        <f t="shared" si="0"/>
        <v>75.384097686452293</v>
      </c>
      <c r="N15" s="1">
        <f t="shared" si="1"/>
        <v>70.293094015974688</v>
      </c>
    </row>
    <row r="16" spans="1:16" x14ac:dyDescent="0.3">
      <c r="A16" s="4" t="s">
        <v>19</v>
      </c>
      <c r="B16" s="4"/>
      <c r="C16" s="4"/>
      <c r="D16" s="4"/>
      <c r="G16" s="1">
        <v>14</v>
      </c>
      <c r="H16" s="1">
        <v>2</v>
      </c>
      <c r="I16" s="1">
        <v>1</v>
      </c>
      <c r="J16" s="1">
        <v>0</v>
      </c>
      <c r="K16" s="1">
        <v>0.99</v>
      </c>
      <c r="L16" s="1">
        <v>159</v>
      </c>
      <c r="M16" s="1">
        <f t="shared" si="0"/>
        <v>153.039305980839</v>
      </c>
      <c r="N16" s="1">
        <f t="shared" si="1"/>
        <v>35.529873190061672</v>
      </c>
    </row>
    <row r="17" spans="1:14" x14ac:dyDescent="0.3">
      <c r="A17" s="4" t="s">
        <v>20</v>
      </c>
      <c r="B17" s="4"/>
      <c r="C17" s="4"/>
      <c r="D17" s="4"/>
      <c r="G17" s="1">
        <v>15</v>
      </c>
      <c r="H17" s="1">
        <v>2</v>
      </c>
      <c r="I17" s="1">
        <v>0</v>
      </c>
      <c r="J17" s="1">
        <v>1</v>
      </c>
      <c r="K17" s="1">
        <v>1.03</v>
      </c>
      <c r="L17" s="1">
        <v>124</v>
      </c>
      <c r="M17" s="1">
        <f t="shared" si="0"/>
        <v>112.83530186200076</v>
      </c>
      <c r="N17" s="1">
        <f t="shared" si="1"/>
        <v>124.65048451264366</v>
      </c>
    </row>
    <row r="18" spans="1:14" x14ac:dyDescent="0.3">
      <c r="A18" s="4" t="s">
        <v>21</v>
      </c>
      <c r="B18" s="4"/>
      <c r="C18" s="4"/>
      <c r="D18" s="4"/>
      <c r="G18" s="1">
        <v>16</v>
      </c>
      <c r="H18" s="1">
        <v>2</v>
      </c>
      <c r="I18" s="1">
        <v>1</v>
      </c>
      <c r="J18" s="1">
        <v>1</v>
      </c>
      <c r="K18" s="1">
        <v>1.03</v>
      </c>
      <c r="L18" s="1">
        <v>161</v>
      </c>
      <c r="M18" s="1">
        <f t="shared" si="0"/>
        <v>137.27267062838527</v>
      </c>
      <c r="N18" s="1">
        <f t="shared" si="1"/>
        <v>562.98615910909098</v>
      </c>
    </row>
    <row r="19" spans="1:14" x14ac:dyDescent="0.3">
      <c r="A19" s="4" t="s">
        <v>56</v>
      </c>
      <c r="B19" s="4"/>
      <c r="C19" s="4"/>
      <c r="D19" s="4"/>
      <c r="G19" s="1">
        <v>17</v>
      </c>
      <c r="H19" s="1">
        <v>2</v>
      </c>
      <c r="I19" s="1">
        <v>1</v>
      </c>
      <c r="J19" s="1">
        <v>0</v>
      </c>
      <c r="K19" s="1">
        <v>1.02</v>
      </c>
      <c r="L19" s="1">
        <v>110</v>
      </c>
      <c r="M19" s="1">
        <f t="shared" si="0"/>
        <v>131.8789012706354</v>
      </c>
      <c r="N19" s="1">
        <f t="shared" si="1"/>
        <v>478.68632081021116</v>
      </c>
    </row>
    <row r="20" spans="1:14" x14ac:dyDescent="0.3">
      <c r="A20" s="5" t="s">
        <v>22</v>
      </c>
      <c r="B20" s="5"/>
      <c r="C20" s="5"/>
      <c r="D20" s="5"/>
      <c r="E20" s="5"/>
      <c r="F20" s="5"/>
      <c r="G20" s="1">
        <v>18</v>
      </c>
      <c r="H20" s="1">
        <v>2</v>
      </c>
      <c r="I20" s="1">
        <v>0</v>
      </c>
      <c r="J20" s="1">
        <v>0</v>
      </c>
      <c r="K20" s="1">
        <v>1.01</v>
      </c>
      <c r="L20" s="1">
        <v>88</v>
      </c>
      <c r="M20" s="1">
        <f t="shared" si="0"/>
        <v>113.85841525483812</v>
      </c>
      <c r="N20" s="1">
        <f t="shared" si="1"/>
        <v>668.65763949164489</v>
      </c>
    </row>
    <row r="21" spans="1:14" ht="16.149999999999999" x14ac:dyDescent="0.3">
      <c r="A21" s="5" t="s">
        <v>23</v>
      </c>
      <c r="B21" s="5"/>
      <c r="C21" s="5"/>
      <c r="D21" s="5"/>
      <c r="E21" s="5"/>
      <c r="F21" s="5"/>
      <c r="G21" s="1">
        <v>19</v>
      </c>
      <c r="H21" s="1">
        <v>2</v>
      </c>
      <c r="I21" s="1">
        <v>0</v>
      </c>
      <c r="J21" s="1">
        <v>0</v>
      </c>
      <c r="K21" s="1">
        <v>0.9</v>
      </c>
      <c r="L21" s="1">
        <v>190</v>
      </c>
      <c r="M21" s="1">
        <f t="shared" si="0"/>
        <v>202.30083486255032</v>
      </c>
      <c r="N21" s="1">
        <f t="shared" si="1"/>
        <v>151.31053831573328</v>
      </c>
    </row>
    <row r="22" spans="1:14" x14ac:dyDescent="0.3">
      <c r="A22" s="5" t="s">
        <v>25</v>
      </c>
      <c r="B22" s="5"/>
      <c r="C22" s="5"/>
      <c r="D22" s="5"/>
      <c r="E22" s="5"/>
      <c r="F22" s="5"/>
      <c r="G22" s="1">
        <v>20</v>
      </c>
      <c r="H22" s="1">
        <v>2</v>
      </c>
      <c r="I22" s="1">
        <v>1</v>
      </c>
      <c r="J22" s="1">
        <v>1</v>
      </c>
      <c r="K22" s="1">
        <v>0.95</v>
      </c>
      <c r="L22" s="1">
        <v>191</v>
      </c>
      <c r="M22" s="1">
        <f t="shared" si="0"/>
        <v>205.4083265459191</v>
      </c>
      <c r="N22" s="1">
        <f t="shared" si="1"/>
        <v>207.5998738538369</v>
      </c>
    </row>
    <row r="23" spans="1:14" ht="16.149999999999999" x14ac:dyDescent="0.3">
      <c r="A23" s="5" t="s">
        <v>27</v>
      </c>
      <c r="B23" s="5"/>
      <c r="C23" s="5"/>
      <c r="D23" s="5"/>
      <c r="E23" s="5"/>
      <c r="F23" s="5"/>
      <c r="G23" s="1">
        <v>21</v>
      </c>
      <c r="H23" s="1">
        <v>2</v>
      </c>
      <c r="I23" s="1">
        <v>1</v>
      </c>
      <c r="J23" s="1">
        <v>1</v>
      </c>
      <c r="K23" s="1">
        <v>1.04</v>
      </c>
      <c r="L23" s="1">
        <v>144</v>
      </c>
      <c r="M23" s="1">
        <f t="shared" si="0"/>
        <v>130.81795016442916</v>
      </c>
      <c r="N23" s="1">
        <f t="shared" si="1"/>
        <v>173.76643786747312</v>
      </c>
    </row>
    <row r="24" spans="1:14" x14ac:dyDescent="0.3">
      <c r="A24" s="5" t="s">
        <v>28</v>
      </c>
      <c r="B24" s="5"/>
      <c r="C24" s="5"/>
      <c r="D24" s="5"/>
      <c r="E24" s="5"/>
      <c r="F24" s="5"/>
      <c r="G24" s="1">
        <v>22</v>
      </c>
      <c r="H24" s="1">
        <v>2</v>
      </c>
      <c r="I24" s="1">
        <v>1</v>
      </c>
      <c r="J24" s="1">
        <v>1</v>
      </c>
      <c r="K24" s="1">
        <v>0.92</v>
      </c>
      <c r="L24" s="1">
        <v>220</v>
      </c>
      <c r="M24" s="1">
        <f t="shared" si="0"/>
        <v>241.03768531689502</v>
      </c>
      <c r="N24" s="1">
        <f t="shared" si="1"/>
        <v>442.5842034927004</v>
      </c>
    </row>
    <row r="25" spans="1:14" ht="16.149999999999999" x14ac:dyDescent="0.3">
      <c r="A25" s="5" t="s">
        <v>29</v>
      </c>
      <c r="B25" s="5"/>
      <c r="C25" s="5"/>
      <c r="D25" s="5"/>
      <c r="E25" s="5"/>
      <c r="F25" s="5"/>
      <c r="G25" s="1">
        <v>23</v>
      </c>
      <c r="H25" s="1">
        <v>2</v>
      </c>
      <c r="I25" s="1">
        <v>0</v>
      </c>
      <c r="J25" s="1">
        <v>0</v>
      </c>
      <c r="K25" s="1">
        <v>1</v>
      </c>
      <c r="L25" s="1">
        <v>114</v>
      </c>
      <c r="M25" s="1">
        <f t="shared" si="0"/>
        <v>119.64822729821847</v>
      </c>
      <c r="N25" s="1">
        <f t="shared" si="1"/>
        <v>31.902471612340346</v>
      </c>
    </row>
    <row r="26" spans="1:14" x14ac:dyDescent="0.3">
      <c r="A26" s="5" t="s">
        <v>30</v>
      </c>
      <c r="B26" s="5"/>
      <c r="C26" s="5"/>
      <c r="D26" s="5"/>
      <c r="G26" s="1">
        <v>24</v>
      </c>
      <c r="H26" s="1">
        <v>2</v>
      </c>
      <c r="I26" s="1">
        <v>0</v>
      </c>
      <c r="J26" s="1">
        <v>0</v>
      </c>
      <c r="K26" s="1">
        <v>1.05</v>
      </c>
      <c r="L26" s="1">
        <v>107</v>
      </c>
      <c r="M26" s="1">
        <f t="shared" si="0"/>
        <v>93.817120049373656</v>
      </c>
      <c r="N26" s="1">
        <f t="shared" si="1"/>
        <v>173.78832379262602</v>
      </c>
    </row>
    <row r="27" spans="1:14" x14ac:dyDescent="0.3">
      <c r="A27" s="5" t="s">
        <v>31</v>
      </c>
      <c r="B27" s="5"/>
      <c r="C27" s="5"/>
      <c r="D27" s="5"/>
      <c r="G27" s="1">
        <v>25</v>
      </c>
      <c r="H27" s="1">
        <v>2</v>
      </c>
      <c r="I27" s="1">
        <v>0</v>
      </c>
      <c r="J27" s="1">
        <v>0</v>
      </c>
      <c r="K27" s="1">
        <v>0.92</v>
      </c>
      <c r="L27" s="1">
        <v>197</v>
      </c>
      <c r="M27" s="1">
        <f t="shared" si="0"/>
        <v>181.30771534718167</v>
      </c>
      <c r="N27" s="1">
        <f t="shared" si="1"/>
        <v>246.24779762507768</v>
      </c>
    </row>
    <row r="28" spans="1:14" x14ac:dyDescent="0.3">
      <c r="A28" s="5" t="s">
        <v>32</v>
      </c>
      <c r="B28" s="5"/>
      <c r="C28" s="5"/>
      <c r="D28" s="5"/>
      <c r="G28" s="1">
        <v>26</v>
      </c>
      <c r="H28" s="1">
        <v>2</v>
      </c>
      <c r="I28" s="1">
        <v>0</v>
      </c>
      <c r="J28" s="1">
        <v>0</v>
      </c>
      <c r="K28" s="1">
        <v>0.94</v>
      </c>
      <c r="L28" s="1">
        <v>170</v>
      </c>
      <c r="M28" s="1">
        <f t="shared" si="0"/>
        <v>162.87642606792369</v>
      </c>
      <c r="N28" s="1">
        <f t="shared" si="1"/>
        <v>50.745305565757164</v>
      </c>
    </row>
    <row r="29" spans="1:14" x14ac:dyDescent="0.3">
      <c r="A29" s="5" t="s">
        <v>33</v>
      </c>
      <c r="B29" s="5"/>
      <c r="C29" s="5"/>
      <c r="D29" s="5"/>
      <c r="G29" s="1">
        <v>27</v>
      </c>
      <c r="H29" s="1">
        <v>3</v>
      </c>
      <c r="I29" s="1">
        <v>0</v>
      </c>
      <c r="J29" s="1">
        <v>0</v>
      </c>
      <c r="K29" s="1">
        <v>1.03</v>
      </c>
      <c r="L29" s="1">
        <v>128</v>
      </c>
      <c r="M29" s="1">
        <f t="shared" si="0"/>
        <v>121.15571189513531</v>
      </c>
      <c r="N29" s="1">
        <f t="shared" si="1"/>
        <v>46.844279662392267</v>
      </c>
    </row>
    <row r="30" spans="1:14" x14ac:dyDescent="0.3">
      <c r="A30" s="5" t="s">
        <v>34</v>
      </c>
      <c r="B30" s="5"/>
      <c r="C30" s="5"/>
      <c r="D30" s="5"/>
      <c r="G30" s="1">
        <v>28</v>
      </c>
      <c r="H30" s="1">
        <v>3</v>
      </c>
      <c r="I30" s="1">
        <v>1</v>
      </c>
      <c r="J30" s="1">
        <v>1</v>
      </c>
      <c r="K30" s="1">
        <v>1.08</v>
      </c>
      <c r="L30" s="1">
        <v>135</v>
      </c>
      <c r="M30" s="1">
        <f t="shared" si="0"/>
        <v>127.17245565892456</v>
      </c>
      <c r="N30" s="1">
        <f t="shared" si="1"/>
        <v>61.270450411502111</v>
      </c>
    </row>
    <row r="31" spans="1:14" x14ac:dyDescent="0.3">
      <c r="A31" s="5" t="s">
        <v>35</v>
      </c>
      <c r="B31" s="5"/>
      <c r="C31" s="5"/>
      <c r="D31" s="5"/>
      <c r="G31" s="1">
        <v>29</v>
      </c>
      <c r="H31" s="1">
        <v>3</v>
      </c>
      <c r="I31" s="1">
        <v>0</v>
      </c>
      <c r="J31" s="1">
        <v>0</v>
      </c>
      <c r="K31" s="1">
        <v>1.06</v>
      </c>
      <c r="L31" s="1">
        <v>100</v>
      </c>
      <c r="M31" s="1">
        <f t="shared" si="0"/>
        <v>105.00025636332695</v>
      </c>
      <c r="N31" s="1">
        <f t="shared" si="1"/>
        <v>25.0025636989917</v>
      </c>
    </row>
    <row r="32" spans="1:14" x14ac:dyDescent="0.3">
      <c r="A32" s="5" t="s">
        <v>36</v>
      </c>
      <c r="B32" s="5"/>
      <c r="C32" s="5"/>
      <c r="D32" s="5"/>
      <c r="G32" s="1">
        <v>30</v>
      </c>
      <c r="H32" s="1">
        <v>3</v>
      </c>
      <c r="I32" s="1">
        <v>1</v>
      </c>
      <c r="J32" s="1">
        <v>1</v>
      </c>
      <c r="K32" s="1">
        <v>0.99</v>
      </c>
      <c r="L32" s="1">
        <v>185</v>
      </c>
      <c r="M32" s="1">
        <f t="shared" si="0"/>
        <v>196.22802649119637</v>
      </c>
      <c r="N32" s="1">
        <f t="shared" si="1"/>
        <v>126.06857888700756</v>
      </c>
    </row>
    <row r="33" spans="1:14" x14ac:dyDescent="0.3">
      <c r="G33" s="1">
        <v>31</v>
      </c>
      <c r="H33" s="1">
        <v>3</v>
      </c>
      <c r="I33" s="1">
        <v>0</v>
      </c>
      <c r="J33" s="1">
        <v>0</v>
      </c>
      <c r="K33" s="1">
        <v>0.94</v>
      </c>
      <c r="L33" s="1">
        <v>215</v>
      </c>
      <c r="M33" s="1">
        <f t="shared" si="0"/>
        <v>191.11144879311721</v>
      </c>
      <c r="N33" s="1">
        <f t="shared" si="1"/>
        <v>570.66287876386139</v>
      </c>
    </row>
    <row r="34" spans="1:14" x14ac:dyDescent="0.3">
      <c r="A34" s="6" t="s">
        <v>37</v>
      </c>
      <c r="B34" s="6"/>
      <c r="C34" s="6"/>
      <c r="G34" s="1">
        <v>32</v>
      </c>
      <c r="H34" s="1">
        <v>3</v>
      </c>
      <c r="I34" s="1">
        <v>0</v>
      </c>
      <c r="J34" s="1">
        <v>0</v>
      </c>
      <c r="K34" s="1">
        <v>0.87</v>
      </c>
      <c r="L34" s="1">
        <v>269</v>
      </c>
      <c r="M34" s="1">
        <f t="shared" si="0"/>
        <v>281.07257211623693</v>
      </c>
      <c r="N34" s="1">
        <f t="shared" si="1"/>
        <v>145.74699750174136</v>
      </c>
    </row>
    <row r="35" spans="1:14" x14ac:dyDescent="0.3">
      <c r="A35" s="6" t="s">
        <v>38</v>
      </c>
      <c r="B35" s="6"/>
      <c r="C35" s="6"/>
      <c r="G35" s="1">
        <v>33</v>
      </c>
      <c r="H35" s="1">
        <v>3</v>
      </c>
      <c r="I35" s="1">
        <v>0</v>
      </c>
      <c r="J35" s="1">
        <v>0</v>
      </c>
      <c r="K35" s="1">
        <v>1.02</v>
      </c>
      <c r="L35" s="1">
        <v>121</v>
      </c>
      <c r="M35" s="1">
        <f t="shared" ref="M35:M66" si="2">constant*VLOOKUP(H35,$A$4:$B$7,2)*IF(I35=1,display,1)*IF(J35=1,coupon,1)*K35^(-elasticity)</f>
        <v>127.19343790729842</v>
      </c>
      <c r="N35" s="1">
        <f t="shared" si="1"/>
        <v>38.358673111560996</v>
      </c>
    </row>
    <row r="36" spans="1:14" x14ac:dyDescent="0.3">
      <c r="A36" s="6" t="s">
        <v>39</v>
      </c>
      <c r="B36" s="6"/>
      <c r="C36" s="6"/>
      <c r="G36" s="1">
        <v>34</v>
      </c>
      <c r="H36" s="1">
        <v>3</v>
      </c>
      <c r="I36" s="1">
        <v>1</v>
      </c>
      <c r="J36" s="1">
        <v>0</v>
      </c>
      <c r="K36" s="1">
        <v>1.04</v>
      </c>
      <c r="L36" s="1">
        <v>130</v>
      </c>
      <c r="M36" s="1">
        <f t="shared" si="2"/>
        <v>140.46439030417739</v>
      </c>
      <c r="N36" s="1">
        <f t="shared" si="1"/>
        <v>109.50346443816167</v>
      </c>
    </row>
    <row r="37" spans="1:14" x14ac:dyDescent="0.3">
      <c r="A37" s="6" t="s">
        <v>40</v>
      </c>
      <c r="B37" s="6"/>
      <c r="C37" s="6"/>
      <c r="G37" s="1">
        <v>35</v>
      </c>
      <c r="H37" s="1">
        <v>3</v>
      </c>
      <c r="I37" s="1">
        <v>1</v>
      </c>
      <c r="J37" s="1">
        <v>0</v>
      </c>
      <c r="K37" s="1">
        <v>1</v>
      </c>
      <c r="L37" s="1">
        <v>225</v>
      </c>
      <c r="M37" s="1">
        <f t="shared" si="2"/>
        <v>170.79447984464923</v>
      </c>
      <c r="N37" s="1">
        <f t="shared" si="1"/>
        <v>2938.2384153121384</v>
      </c>
    </row>
    <row r="38" spans="1:14" x14ac:dyDescent="0.3">
      <c r="A38" s="6" t="s">
        <v>41</v>
      </c>
      <c r="B38" s="6"/>
      <c r="C38" s="6"/>
      <c r="G38" s="1">
        <v>36</v>
      </c>
      <c r="H38" s="1">
        <v>3</v>
      </c>
      <c r="I38" s="1">
        <v>1</v>
      </c>
      <c r="J38" s="1">
        <v>0</v>
      </c>
      <c r="K38" s="1">
        <v>1</v>
      </c>
      <c r="L38" s="1">
        <v>159</v>
      </c>
      <c r="M38" s="1">
        <f t="shared" si="2"/>
        <v>170.79447984464923</v>
      </c>
      <c r="N38" s="1">
        <f t="shared" si="1"/>
        <v>139.10975480583696</v>
      </c>
    </row>
    <row r="39" spans="1:14" x14ac:dyDescent="0.3">
      <c r="A39" s="6" t="s">
        <v>42</v>
      </c>
      <c r="B39" s="6"/>
      <c r="C39" s="6"/>
      <c r="G39" s="1">
        <v>37</v>
      </c>
      <c r="H39" s="1">
        <v>3</v>
      </c>
      <c r="I39" s="1">
        <v>1</v>
      </c>
      <c r="J39" s="1">
        <v>0</v>
      </c>
      <c r="K39" s="1">
        <v>1.08</v>
      </c>
      <c r="L39" s="1">
        <v>113</v>
      </c>
      <c r="M39" s="1">
        <f t="shared" si="2"/>
        <v>116.37601519810561</v>
      </c>
      <c r="N39" s="1">
        <f t="shared" si="1"/>
        <v>11.397478617840031</v>
      </c>
    </row>
    <row r="40" spans="1:14" x14ac:dyDescent="0.3">
      <c r="A40" s="6" t="s">
        <v>45</v>
      </c>
      <c r="B40" s="6"/>
      <c r="C40" s="6"/>
      <c r="G40" s="1">
        <v>38</v>
      </c>
      <c r="H40" s="1">
        <v>3</v>
      </c>
      <c r="I40" s="1">
        <v>1</v>
      </c>
      <c r="J40" s="1">
        <v>0</v>
      </c>
      <c r="K40" s="1">
        <v>1</v>
      </c>
      <c r="L40" s="1">
        <v>188</v>
      </c>
      <c r="M40" s="1">
        <f t="shared" si="2"/>
        <v>170.79447984464923</v>
      </c>
      <c r="N40" s="1">
        <f t="shared" si="1"/>
        <v>296.02992381618157</v>
      </c>
    </row>
    <row r="41" spans="1:14" x14ac:dyDescent="0.3">
      <c r="A41" s="6" t="s">
        <v>46</v>
      </c>
      <c r="B41" s="6"/>
      <c r="C41" s="6"/>
      <c r="G41" s="1">
        <v>39</v>
      </c>
      <c r="H41" s="1">
        <v>3</v>
      </c>
      <c r="I41" s="1">
        <v>1</v>
      </c>
      <c r="J41" s="1">
        <v>0</v>
      </c>
      <c r="K41" s="1">
        <v>0.97</v>
      </c>
      <c r="L41" s="1">
        <v>175</v>
      </c>
      <c r="M41" s="1">
        <f t="shared" si="2"/>
        <v>198.79888080941902</v>
      </c>
      <c r="N41" s="1">
        <f t="shared" si="1"/>
        <v>566.3867277809328</v>
      </c>
    </row>
    <row r="42" spans="1:14" x14ac:dyDescent="0.3">
      <c r="A42" s="6" t="s">
        <v>47</v>
      </c>
      <c r="B42" s="6"/>
      <c r="C42" s="6"/>
      <c r="G42" s="1">
        <v>40</v>
      </c>
      <c r="H42" s="1">
        <v>4</v>
      </c>
      <c r="I42" s="1">
        <v>0</v>
      </c>
      <c r="J42" s="1">
        <v>1</v>
      </c>
      <c r="K42" s="1">
        <v>0.97</v>
      </c>
      <c r="L42" s="1">
        <v>100</v>
      </c>
      <c r="M42" s="1">
        <f t="shared" si="2"/>
        <v>104.87721949508409</v>
      </c>
      <c r="N42" s="1">
        <f t="shared" si="1"/>
        <v>23.787270003228318</v>
      </c>
    </row>
    <row r="43" spans="1:14" x14ac:dyDescent="0.3">
      <c r="A43" s="6" t="s">
        <v>48</v>
      </c>
      <c r="B43" s="6"/>
      <c r="C43" s="6"/>
      <c r="G43" s="1">
        <v>41</v>
      </c>
      <c r="H43" s="1">
        <v>4</v>
      </c>
      <c r="I43" s="1">
        <v>1</v>
      </c>
      <c r="J43" s="1">
        <v>1</v>
      </c>
      <c r="K43" s="1">
        <v>1.02</v>
      </c>
      <c r="L43" s="1">
        <v>101</v>
      </c>
      <c r="M43" s="1">
        <f t="shared" si="2"/>
        <v>99.313917082869153</v>
      </c>
      <c r="N43" s="1">
        <f t="shared" si="1"/>
        <v>2.8428756034404654</v>
      </c>
    </row>
    <row r="44" spans="1:14" x14ac:dyDescent="0.3">
      <c r="A44" s="6" t="s">
        <v>49</v>
      </c>
      <c r="B44" s="6"/>
      <c r="C44" s="6"/>
      <c r="G44" s="1">
        <v>42</v>
      </c>
      <c r="H44" s="1">
        <v>4</v>
      </c>
      <c r="I44" s="1">
        <v>1</v>
      </c>
      <c r="J44" s="1">
        <v>0</v>
      </c>
      <c r="K44" s="1">
        <v>1.03</v>
      </c>
      <c r="L44" s="1">
        <v>101</v>
      </c>
      <c r="M44" s="1">
        <f t="shared" si="2"/>
        <v>86.568466488247807</v>
      </c>
      <c r="N44" s="1">
        <f t="shared" si="1"/>
        <v>208.26915950082656</v>
      </c>
    </row>
    <row r="45" spans="1:14" x14ac:dyDescent="0.3">
      <c r="A45" s="3" t="s">
        <v>50</v>
      </c>
      <c r="B45" s="3"/>
      <c r="C45" s="3"/>
      <c r="D45" s="3"/>
      <c r="G45" s="1">
        <v>43</v>
      </c>
      <c r="H45" s="1">
        <v>4</v>
      </c>
      <c r="I45" s="1">
        <v>0</v>
      </c>
      <c r="J45" s="1">
        <v>1</v>
      </c>
      <c r="K45" s="1">
        <v>1</v>
      </c>
      <c r="L45" s="1">
        <v>103</v>
      </c>
      <c r="M45" s="1">
        <f t="shared" si="2"/>
        <v>90.103375221654204</v>
      </c>
      <c r="N45" s="1">
        <f t="shared" si="1"/>
        <v>166.32293067344276</v>
      </c>
    </row>
    <row r="46" spans="1:14" x14ac:dyDescent="0.3">
      <c r="A46" s="3" t="s">
        <v>51</v>
      </c>
      <c r="B46" s="3"/>
      <c r="C46" s="3"/>
      <c r="D46" s="3"/>
      <c r="G46" s="1">
        <v>44</v>
      </c>
      <c r="H46" s="1">
        <v>4</v>
      </c>
      <c r="I46" s="1">
        <v>1</v>
      </c>
      <c r="J46" s="1">
        <v>1</v>
      </c>
      <c r="K46" s="1">
        <v>1.06</v>
      </c>
      <c r="L46" s="1">
        <v>84</v>
      </c>
      <c r="M46" s="1">
        <f t="shared" si="2"/>
        <v>81.985257460747462</v>
      </c>
      <c r="N46" s="1">
        <f t="shared" si="1"/>
        <v>4.0591874994737633</v>
      </c>
    </row>
    <row r="47" spans="1:14" x14ac:dyDescent="0.3">
      <c r="A47" s="3" t="s">
        <v>52</v>
      </c>
      <c r="B47" s="3"/>
      <c r="C47" s="3"/>
      <c r="D47" s="3"/>
      <c r="G47" s="1">
        <v>45</v>
      </c>
      <c r="H47" s="1">
        <v>4</v>
      </c>
      <c r="I47" s="1">
        <v>1</v>
      </c>
      <c r="J47" s="1">
        <v>0</v>
      </c>
      <c r="K47" s="1">
        <v>1</v>
      </c>
      <c r="L47" s="1">
        <v>100</v>
      </c>
      <c r="M47" s="1">
        <f t="shared" si="2"/>
        <v>100.3114648903488</v>
      </c>
      <c r="N47" s="1">
        <f t="shared" si="1"/>
        <v>9.7010377919991106E-2</v>
      </c>
    </row>
    <row r="48" spans="1:14" x14ac:dyDescent="0.3">
      <c r="A48" s="3" t="s">
        <v>53</v>
      </c>
      <c r="B48" s="3"/>
      <c r="C48" s="3"/>
      <c r="D48" s="3"/>
      <c r="G48" s="1">
        <v>46</v>
      </c>
      <c r="H48" s="1">
        <v>4</v>
      </c>
      <c r="I48" s="1">
        <v>1</v>
      </c>
      <c r="J48" s="1">
        <v>0</v>
      </c>
      <c r="K48" s="1">
        <v>0.94</v>
      </c>
      <c r="L48" s="1">
        <v>121</v>
      </c>
      <c r="M48" s="1">
        <f t="shared" si="2"/>
        <v>136.55340546128838</v>
      </c>
      <c r="N48" s="1">
        <f t="shared" si="1"/>
        <v>241.90842144323514</v>
      </c>
    </row>
    <row r="49" spans="1:14" x14ac:dyDescent="0.3">
      <c r="A49" s="3" t="s">
        <v>54</v>
      </c>
      <c r="B49" s="3"/>
      <c r="C49" s="3"/>
      <c r="D49" s="3"/>
      <c r="G49" s="1">
        <v>47</v>
      </c>
      <c r="H49" s="1">
        <v>4</v>
      </c>
      <c r="I49" s="1">
        <v>0</v>
      </c>
      <c r="J49" s="1">
        <v>0</v>
      </c>
      <c r="K49" s="1">
        <v>1.02</v>
      </c>
      <c r="L49" s="1">
        <v>69</v>
      </c>
      <c r="M49" s="1">
        <f t="shared" si="2"/>
        <v>74.703585809834053</v>
      </c>
      <c r="N49" s="1">
        <f t="shared" si="1"/>
        <v>32.530891090140365</v>
      </c>
    </row>
    <row r="50" spans="1:14" x14ac:dyDescent="0.3">
      <c r="A50" s="3" t="s">
        <v>55</v>
      </c>
      <c r="B50" s="3"/>
      <c r="C50" s="3"/>
      <c r="D50" s="3"/>
      <c r="G50" s="1">
        <v>48</v>
      </c>
      <c r="H50" s="1">
        <v>4</v>
      </c>
      <c r="I50" s="1">
        <v>0</v>
      </c>
      <c r="J50" s="1">
        <v>1</v>
      </c>
      <c r="K50" s="1">
        <v>1.07</v>
      </c>
      <c r="L50" s="1">
        <v>61</v>
      </c>
      <c r="M50" s="1">
        <f t="shared" si="2"/>
        <v>64.308613552620386</v>
      </c>
      <c r="N50" s="1">
        <f t="shared" si="1"/>
        <v>10.946923640583293</v>
      </c>
    </row>
    <row r="51" spans="1:14" x14ac:dyDescent="0.3">
      <c r="A51" s="1" t="s">
        <v>57</v>
      </c>
      <c r="G51" s="1">
        <v>49</v>
      </c>
      <c r="H51" s="1">
        <v>4</v>
      </c>
      <c r="I51" s="1">
        <v>0</v>
      </c>
      <c r="J51" s="1">
        <v>1</v>
      </c>
      <c r="K51" s="1">
        <v>1.02</v>
      </c>
      <c r="L51" s="1">
        <v>80</v>
      </c>
      <c r="M51" s="1">
        <f t="shared" si="2"/>
        <v>81.633989940209204</v>
      </c>
      <c r="N51" s="1">
        <f t="shared" si="1"/>
        <v>2.6699231247048796</v>
      </c>
    </row>
    <row r="52" spans="1:14" x14ac:dyDescent="0.3">
      <c r="G52" s="1">
        <v>50</v>
      </c>
      <c r="H52" s="1">
        <v>4</v>
      </c>
      <c r="I52" s="1">
        <v>1</v>
      </c>
      <c r="J52" s="1">
        <v>0</v>
      </c>
      <c r="K52" s="1">
        <v>1.04</v>
      </c>
      <c r="L52" s="1">
        <v>82</v>
      </c>
      <c r="M52" s="1">
        <f t="shared" si="2"/>
        <v>82.497916613920168</v>
      </c>
      <c r="N52" s="1">
        <f t="shared" si="1"/>
        <v>0.24792095441772569</v>
      </c>
    </row>
    <row r="53" spans="1:14" x14ac:dyDescent="0.3">
      <c r="G53" s="1">
        <v>51</v>
      </c>
      <c r="H53" s="1">
        <v>4</v>
      </c>
      <c r="I53" s="1">
        <v>1</v>
      </c>
      <c r="J53" s="1">
        <v>0</v>
      </c>
      <c r="K53" s="1">
        <v>0.95</v>
      </c>
      <c r="L53" s="1">
        <v>134</v>
      </c>
      <c r="M53" s="1">
        <f t="shared" si="2"/>
        <v>129.53695554692965</v>
      </c>
      <c r="N53" s="1">
        <f t="shared" si="1"/>
        <v>19.918765790082045</v>
      </c>
    </row>
    <row r="54" spans="1:14" x14ac:dyDescent="0.3">
      <c r="G54" s="1">
        <v>52</v>
      </c>
      <c r="H54" s="1">
        <v>4</v>
      </c>
      <c r="I54" s="1">
        <v>0</v>
      </c>
      <c r="J54" s="1">
        <v>0</v>
      </c>
      <c r="K54" s="1">
        <v>1.05</v>
      </c>
      <c r="L54" s="1">
        <v>60</v>
      </c>
      <c r="M54" s="1">
        <f t="shared" si="2"/>
        <v>64.652796306406998</v>
      </c>
      <c r="N54" s="1">
        <f t="shared" si="1"/>
        <v>21.648513468914601</v>
      </c>
    </row>
    <row r="55" spans="1:14" x14ac:dyDescent="0.3">
      <c r="G55" s="1">
        <v>53</v>
      </c>
      <c r="H55" s="1">
        <v>1</v>
      </c>
      <c r="I55" s="1">
        <v>1</v>
      </c>
      <c r="J55" s="1">
        <v>0</v>
      </c>
      <c r="K55" s="1">
        <v>1.06</v>
      </c>
      <c r="L55" s="1">
        <v>50</v>
      </c>
      <c r="M55" s="1">
        <f t="shared" si="2"/>
        <v>56.75559948580289</v>
      </c>
      <c r="N55" s="1">
        <f t="shared" si="1"/>
        <v>45.638124412580268</v>
      </c>
    </row>
    <row r="56" spans="1:14" x14ac:dyDescent="0.3">
      <c r="G56" s="1">
        <v>54</v>
      </c>
      <c r="H56" s="1">
        <v>1</v>
      </c>
      <c r="I56" s="1">
        <v>1</v>
      </c>
      <c r="J56" s="1">
        <v>0</v>
      </c>
      <c r="K56" s="1">
        <v>0.99</v>
      </c>
      <c r="L56" s="1">
        <v>79</v>
      </c>
      <c r="M56" s="1">
        <f t="shared" si="2"/>
        <v>79.783067344905845</v>
      </c>
      <c r="N56" s="1">
        <f t="shared" si="1"/>
        <v>0.6131944666578899</v>
      </c>
    </row>
    <row r="57" spans="1:14" x14ac:dyDescent="0.3">
      <c r="G57" s="1">
        <v>55</v>
      </c>
      <c r="H57" s="1">
        <v>1</v>
      </c>
      <c r="I57" s="1">
        <v>0</v>
      </c>
      <c r="J57" s="1">
        <v>0</v>
      </c>
      <c r="K57" s="1">
        <v>0.97</v>
      </c>
      <c r="L57" s="1">
        <v>70</v>
      </c>
      <c r="M57" s="1">
        <f t="shared" si="2"/>
        <v>72.602924589185804</v>
      </c>
      <c r="N57" s="1">
        <f t="shared" si="1"/>
        <v>6.7752164169880862</v>
      </c>
    </row>
    <row r="58" spans="1:14" x14ac:dyDescent="0.3">
      <c r="G58" s="1">
        <v>56</v>
      </c>
      <c r="H58" s="1">
        <v>1</v>
      </c>
      <c r="I58" s="1">
        <v>0</v>
      </c>
      <c r="J58" s="1">
        <v>1</v>
      </c>
      <c r="K58" s="1">
        <v>0.97</v>
      </c>
      <c r="L58" s="1">
        <v>83</v>
      </c>
      <c r="M58" s="1">
        <f t="shared" si="2"/>
        <v>79.338446090537516</v>
      </c>
      <c r="N58" s="1">
        <f t="shared" si="1"/>
        <v>13.406977031899997</v>
      </c>
    </row>
    <row r="59" spans="1:14" x14ac:dyDescent="0.3">
      <c r="G59" s="1">
        <v>57</v>
      </c>
      <c r="H59" s="1">
        <v>1</v>
      </c>
      <c r="I59" s="1">
        <v>1</v>
      </c>
      <c r="J59" s="1">
        <v>1</v>
      </c>
      <c r="K59" s="1">
        <v>0.99</v>
      </c>
      <c r="L59" s="1">
        <v>85</v>
      </c>
      <c r="M59" s="1">
        <f t="shared" si="2"/>
        <v>87.184705344836317</v>
      </c>
      <c r="N59" s="1">
        <f t="shared" si="1"/>
        <v>4.772937443756371</v>
      </c>
    </row>
    <row r="60" spans="1:14" x14ac:dyDescent="0.3">
      <c r="G60" s="1">
        <v>58</v>
      </c>
      <c r="H60" s="1">
        <v>1</v>
      </c>
      <c r="I60" s="1">
        <v>0</v>
      </c>
      <c r="J60" s="1">
        <v>0</v>
      </c>
      <c r="K60" s="1">
        <v>0.93</v>
      </c>
      <c r="L60" s="1">
        <v>89</v>
      </c>
      <c r="M60" s="1">
        <f t="shared" si="2"/>
        <v>89.561187131110728</v>
      </c>
      <c r="N60" s="1">
        <f t="shared" si="1"/>
        <v>0.31493099612428932</v>
      </c>
    </row>
    <row r="61" spans="1:14" x14ac:dyDescent="0.3">
      <c r="G61" s="1">
        <v>59</v>
      </c>
      <c r="H61" s="1">
        <v>1</v>
      </c>
      <c r="I61" s="1">
        <v>1</v>
      </c>
      <c r="J61" s="1">
        <v>0</v>
      </c>
      <c r="K61" s="1">
        <v>0.96</v>
      </c>
      <c r="L61" s="1">
        <v>97</v>
      </c>
      <c r="M61" s="1">
        <f t="shared" si="2"/>
        <v>93.009487060228764</v>
      </c>
      <c r="N61" s="1">
        <f t="shared" si="1"/>
        <v>15.924193522481671</v>
      </c>
    </row>
    <row r="62" spans="1:14" x14ac:dyDescent="0.3">
      <c r="G62" s="1">
        <v>60</v>
      </c>
      <c r="H62" s="1">
        <v>1</v>
      </c>
      <c r="I62" s="1">
        <v>1</v>
      </c>
      <c r="J62" s="1">
        <v>1</v>
      </c>
      <c r="K62" s="1">
        <v>0.91</v>
      </c>
      <c r="L62" s="1">
        <v>131</v>
      </c>
      <c r="M62" s="1">
        <f t="shared" si="2"/>
        <v>132.69442103826881</v>
      </c>
      <c r="N62" s="1">
        <f t="shared" si="1"/>
        <v>2.8710626549279659</v>
      </c>
    </row>
    <row r="63" spans="1:14" x14ac:dyDescent="0.3">
      <c r="G63" s="1">
        <v>61</v>
      </c>
      <c r="H63" s="1">
        <v>1</v>
      </c>
      <c r="I63" s="1">
        <v>0</v>
      </c>
      <c r="J63" s="1">
        <v>1</v>
      </c>
      <c r="K63" s="1">
        <v>0.99</v>
      </c>
      <c r="L63" s="1">
        <v>59</v>
      </c>
      <c r="M63" s="1">
        <f t="shared" si="2"/>
        <v>71.664028246129234</v>
      </c>
      <c r="N63" s="1">
        <f t="shared" si="1"/>
        <v>160.3776114187591</v>
      </c>
    </row>
    <row r="64" spans="1:14" x14ac:dyDescent="0.3">
      <c r="G64" s="1">
        <v>62</v>
      </c>
      <c r="H64" s="1">
        <v>1</v>
      </c>
      <c r="I64" s="1">
        <v>0</v>
      </c>
      <c r="J64" s="1">
        <v>0</v>
      </c>
      <c r="K64" s="1">
        <v>1</v>
      </c>
      <c r="L64" s="1">
        <v>66</v>
      </c>
      <c r="M64" s="1">
        <f t="shared" si="2"/>
        <v>62.375495726748419</v>
      </c>
      <c r="N64" s="1">
        <f t="shared" si="1"/>
        <v>13.137031226818973</v>
      </c>
    </row>
    <row r="65" spans="7:14" x14ac:dyDescent="0.3">
      <c r="G65" s="1">
        <v>63</v>
      </c>
      <c r="H65" s="1">
        <v>1</v>
      </c>
      <c r="I65" s="1">
        <v>1</v>
      </c>
      <c r="J65" s="1">
        <v>0</v>
      </c>
      <c r="K65" s="1">
        <v>1.05</v>
      </c>
      <c r="L65" s="1">
        <v>55</v>
      </c>
      <c r="M65" s="1">
        <f t="shared" si="2"/>
        <v>59.501638704213924</v>
      </c>
      <c r="N65" s="1">
        <f t="shared" si="1"/>
        <v>20.264751023276819</v>
      </c>
    </row>
    <row r="66" spans="7:14" x14ac:dyDescent="0.3">
      <c r="G66" s="1">
        <v>64</v>
      </c>
      <c r="H66" s="1">
        <v>1</v>
      </c>
      <c r="I66" s="1">
        <v>1</v>
      </c>
      <c r="J66" s="1">
        <v>0</v>
      </c>
      <c r="K66" s="1">
        <v>1.01</v>
      </c>
      <c r="L66" s="1">
        <v>76</v>
      </c>
      <c r="M66" s="1">
        <f t="shared" si="2"/>
        <v>72.212430784086578</v>
      </c>
      <c r="N66" s="1">
        <f t="shared" si="1"/>
        <v>14.345680565335012</v>
      </c>
    </row>
    <row r="67" spans="7:14" x14ac:dyDescent="0.3">
      <c r="G67" s="1">
        <v>65</v>
      </c>
      <c r="H67" s="1">
        <v>1</v>
      </c>
      <c r="I67" s="1">
        <v>1</v>
      </c>
      <c r="J67" s="1">
        <v>0</v>
      </c>
      <c r="K67" s="1">
        <v>0.91</v>
      </c>
      <c r="L67" s="1">
        <v>143</v>
      </c>
      <c r="M67" s="1">
        <f t="shared" ref="M67:M98" si="3">constant*VLOOKUP(H67,$A$4:$B$7,2)*IF(I67=1,display,1)*IF(J67=1,coupon,1)*K67^(-elasticity)</f>
        <v>121.42918747177383</v>
      </c>
      <c r="N67" s="1">
        <f t="shared" si="1"/>
        <v>465.29995312787912</v>
      </c>
    </row>
    <row r="68" spans="7:14" x14ac:dyDescent="0.3">
      <c r="G68" s="1">
        <v>66</v>
      </c>
      <c r="H68" s="1">
        <v>2</v>
      </c>
      <c r="I68" s="1">
        <v>1</v>
      </c>
      <c r="J68" s="1">
        <v>0</v>
      </c>
      <c r="K68" s="1">
        <v>0.96</v>
      </c>
      <c r="L68" s="1">
        <v>179</v>
      </c>
      <c r="M68" s="1">
        <f t="shared" si="3"/>
        <v>178.4101291543046</v>
      </c>
      <c r="N68" s="1">
        <f t="shared" ref="N68:N106" si="4">(L68-M68)^2</f>
        <v>0.34794761460140777</v>
      </c>
    </row>
    <row r="69" spans="7:14" x14ac:dyDescent="0.3">
      <c r="G69" s="1">
        <v>67</v>
      </c>
      <c r="H69" s="1">
        <v>2</v>
      </c>
      <c r="I69" s="1">
        <v>0</v>
      </c>
      <c r="J69" s="1">
        <v>0</v>
      </c>
      <c r="K69" s="1">
        <v>1.02</v>
      </c>
      <c r="L69" s="1">
        <v>110</v>
      </c>
      <c r="M69" s="1">
        <f t="shared" si="3"/>
        <v>108.40173478073304</v>
      </c>
      <c r="N69" s="1">
        <f t="shared" si="4"/>
        <v>2.5544517111184741</v>
      </c>
    </row>
    <row r="70" spans="7:14" x14ac:dyDescent="0.3">
      <c r="G70" s="1">
        <v>68</v>
      </c>
      <c r="H70" s="1">
        <v>2</v>
      </c>
      <c r="I70" s="1">
        <v>1</v>
      </c>
      <c r="J70" s="1">
        <v>0</v>
      </c>
      <c r="K70" s="1">
        <v>0.97</v>
      </c>
      <c r="L70" s="1">
        <v>175</v>
      </c>
      <c r="M70" s="1">
        <f t="shared" si="3"/>
        <v>169.4281081380586</v>
      </c>
      <c r="N70" s="1">
        <f t="shared" si="4"/>
        <v>31.04597892116875</v>
      </c>
    </row>
    <row r="71" spans="7:14" x14ac:dyDescent="0.3">
      <c r="G71" s="1">
        <v>69</v>
      </c>
      <c r="H71" s="1">
        <v>2</v>
      </c>
      <c r="I71" s="1">
        <v>0</v>
      </c>
      <c r="J71" s="1">
        <v>1</v>
      </c>
      <c r="K71" s="1">
        <v>0.95</v>
      </c>
      <c r="L71" s="1">
        <v>176</v>
      </c>
      <c r="M71" s="1">
        <f t="shared" si="3"/>
        <v>168.84140466328623</v>
      </c>
      <c r="N71" s="1">
        <f t="shared" si="4"/>
        <v>51.245487194820186</v>
      </c>
    </row>
    <row r="72" spans="7:14" x14ac:dyDescent="0.3">
      <c r="G72" s="1">
        <v>70</v>
      </c>
      <c r="H72" s="1">
        <v>2</v>
      </c>
      <c r="I72" s="1">
        <v>0</v>
      </c>
      <c r="J72" s="1">
        <v>0</v>
      </c>
      <c r="K72" s="1">
        <v>0.93</v>
      </c>
      <c r="L72" s="1">
        <v>175</v>
      </c>
      <c r="M72" s="1">
        <f t="shared" si="3"/>
        <v>171.79562503045815</v>
      </c>
      <c r="N72" s="1">
        <f t="shared" si="4"/>
        <v>10.268018945426304</v>
      </c>
    </row>
    <row r="73" spans="7:14" x14ac:dyDescent="0.3">
      <c r="G73" s="1">
        <v>71</v>
      </c>
      <c r="H73" s="1">
        <v>2</v>
      </c>
      <c r="I73" s="1">
        <v>1</v>
      </c>
      <c r="J73" s="1">
        <v>0</v>
      </c>
      <c r="K73" s="1">
        <v>1.04</v>
      </c>
      <c r="L73" s="1">
        <v>132</v>
      </c>
      <c r="M73" s="1">
        <f t="shared" si="3"/>
        <v>119.71202158234216</v>
      </c>
      <c r="N73" s="1">
        <f t="shared" si="4"/>
        <v>150.99441359282486</v>
      </c>
    </row>
    <row r="74" spans="7:14" x14ac:dyDescent="0.3">
      <c r="G74" s="1">
        <v>72</v>
      </c>
      <c r="H74" s="1">
        <v>2</v>
      </c>
      <c r="I74" s="1">
        <v>1</v>
      </c>
      <c r="J74" s="1">
        <v>0</v>
      </c>
      <c r="K74" s="1">
        <v>0.98</v>
      </c>
      <c r="L74" s="1">
        <v>156</v>
      </c>
      <c r="M74" s="1">
        <f t="shared" si="3"/>
        <v>160.98355443129253</v>
      </c>
      <c r="N74" s="1">
        <f t="shared" si="4"/>
        <v>24.835814769655435</v>
      </c>
    </row>
    <row r="75" spans="7:14" x14ac:dyDescent="0.3">
      <c r="G75" s="1">
        <v>73</v>
      </c>
      <c r="H75" s="1">
        <v>2</v>
      </c>
      <c r="I75" s="1">
        <v>1</v>
      </c>
      <c r="J75" s="1">
        <v>1</v>
      </c>
      <c r="K75" s="1">
        <v>0.97</v>
      </c>
      <c r="L75" s="1">
        <v>213</v>
      </c>
      <c r="M75" s="1">
        <f t="shared" si="3"/>
        <v>185.14629954363201</v>
      </c>
      <c r="N75" s="1">
        <f t="shared" si="4"/>
        <v>775.82862911307427</v>
      </c>
    </row>
    <row r="76" spans="7:14" x14ac:dyDescent="0.3">
      <c r="G76" s="1">
        <v>74</v>
      </c>
      <c r="H76" s="1">
        <v>2</v>
      </c>
      <c r="I76" s="1">
        <v>1</v>
      </c>
      <c r="J76" s="1">
        <v>0</v>
      </c>
      <c r="K76" s="1">
        <v>0.98</v>
      </c>
      <c r="L76" s="1">
        <v>169</v>
      </c>
      <c r="M76" s="1">
        <f t="shared" si="3"/>
        <v>160.98355443129253</v>
      </c>
      <c r="N76" s="1">
        <f t="shared" si="4"/>
        <v>64.263399556049592</v>
      </c>
    </row>
    <row r="77" spans="7:14" x14ac:dyDescent="0.3">
      <c r="G77" s="1">
        <v>75</v>
      </c>
      <c r="H77" s="1">
        <v>2</v>
      </c>
      <c r="I77" s="1">
        <v>0</v>
      </c>
      <c r="J77" s="1">
        <v>0</v>
      </c>
      <c r="K77" s="1">
        <v>1.08</v>
      </c>
      <c r="L77" s="1">
        <v>67</v>
      </c>
      <c r="M77" s="1">
        <f t="shared" si="3"/>
        <v>81.525959920654273</v>
      </c>
      <c r="N77" s="1">
        <f t="shared" si="4"/>
        <v>211.00351161645429</v>
      </c>
    </row>
    <row r="78" spans="7:14" x14ac:dyDescent="0.3">
      <c r="G78" s="1">
        <v>76</v>
      </c>
      <c r="H78" s="1">
        <v>2</v>
      </c>
      <c r="I78" s="1">
        <v>1</v>
      </c>
      <c r="J78" s="1">
        <v>1</v>
      </c>
      <c r="K78" s="1">
        <v>0.95</v>
      </c>
      <c r="L78" s="1">
        <v>180</v>
      </c>
      <c r="M78" s="1">
        <f t="shared" si="3"/>
        <v>205.4083265459191</v>
      </c>
      <c r="N78" s="1">
        <f t="shared" si="4"/>
        <v>645.58305786405697</v>
      </c>
    </row>
    <row r="79" spans="7:14" x14ac:dyDescent="0.3">
      <c r="G79" s="1">
        <v>77</v>
      </c>
      <c r="H79" s="1">
        <v>2</v>
      </c>
      <c r="I79" s="1">
        <v>0</v>
      </c>
      <c r="J79" s="1">
        <v>0</v>
      </c>
      <c r="K79" s="1">
        <v>0.93</v>
      </c>
      <c r="L79" s="1">
        <v>197</v>
      </c>
      <c r="M79" s="1">
        <f t="shared" si="3"/>
        <v>171.79562503045815</v>
      </c>
      <c r="N79" s="1">
        <f t="shared" si="4"/>
        <v>635.26051760526752</v>
      </c>
    </row>
    <row r="80" spans="7:14" x14ac:dyDescent="0.3">
      <c r="G80" s="1">
        <v>78</v>
      </c>
      <c r="H80" s="1">
        <v>2</v>
      </c>
      <c r="I80" s="1">
        <v>1</v>
      </c>
      <c r="J80" s="1">
        <v>0</v>
      </c>
      <c r="K80" s="1">
        <v>1.01</v>
      </c>
      <c r="L80" s="1">
        <v>114</v>
      </c>
      <c r="M80" s="1">
        <f t="shared" si="3"/>
        <v>138.51736537792581</v>
      </c>
      <c r="N80" s="1">
        <f t="shared" si="4"/>
        <v>601.10120507471538</v>
      </c>
    </row>
    <row r="81" spans="7:14" x14ac:dyDescent="0.3">
      <c r="G81" s="1">
        <v>79</v>
      </c>
      <c r="H81" s="1">
        <v>3</v>
      </c>
      <c r="I81" s="1">
        <v>1</v>
      </c>
      <c r="J81" s="1">
        <v>1</v>
      </c>
      <c r="K81" s="1">
        <v>0.92</v>
      </c>
      <c r="L81" s="1">
        <v>291</v>
      </c>
      <c r="M81" s="1">
        <f t="shared" si="3"/>
        <v>282.82215153370913</v>
      </c>
      <c r="N81" s="1">
        <f t="shared" si="4"/>
        <v>66.877205537615907</v>
      </c>
    </row>
    <row r="82" spans="7:14" x14ac:dyDescent="0.3">
      <c r="G82" s="1">
        <v>80</v>
      </c>
      <c r="H82" s="1">
        <v>3</v>
      </c>
      <c r="I82" s="1">
        <v>1</v>
      </c>
      <c r="J82" s="1">
        <v>1</v>
      </c>
      <c r="K82" s="1">
        <v>1.03</v>
      </c>
      <c r="L82" s="1">
        <v>154</v>
      </c>
      <c r="M82" s="1">
        <f t="shared" si="3"/>
        <v>161.06922037048309</v>
      </c>
      <c r="N82" s="1">
        <f t="shared" si="4"/>
        <v>49.973876646453142</v>
      </c>
    </row>
    <row r="83" spans="7:14" x14ac:dyDescent="0.3">
      <c r="G83" s="1">
        <v>81</v>
      </c>
      <c r="H83" s="1">
        <v>3</v>
      </c>
      <c r="I83" s="1">
        <v>0</v>
      </c>
      <c r="J83" s="1">
        <v>0</v>
      </c>
      <c r="K83" s="1">
        <v>1.1399999999999999</v>
      </c>
      <c r="L83" s="1">
        <v>68</v>
      </c>
      <c r="M83" s="1">
        <f t="shared" si="3"/>
        <v>73.059400013721685</v>
      </c>
      <c r="N83" s="1">
        <f t="shared" si="4"/>
        <v>25.597528498846987</v>
      </c>
    </row>
    <row r="84" spans="7:14" x14ac:dyDescent="0.3">
      <c r="G84" s="1">
        <v>82</v>
      </c>
      <c r="H84" s="1">
        <v>3</v>
      </c>
      <c r="I84" s="1">
        <v>1</v>
      </c>
      <c r="J84" s="1">
        <v>1</v>
      </c>
      <c r="K84" s="1">
        <v>0.99</v>
      </c>
      <c r="L84" s="1">
        <v>211</v>
      </c>
      <c r="M84" s="1">
        <f t="shared" si="3"/>
        <v>196.22802649119637</v>
      </c>
      <c r="N84" s="1">
        <f t="shared" si="4"/>
        <v>218.21120134479611</v>
      </c>
    </row>
    <row r="85" spans="7:14" x14ac:dyDescent="0.3">
      <c r="G85" s="1">
        <v>83</v>
      </c>
      <c r="H85" s="1">
        <v>3</v>
      </c>
      <c r="I85" s="1">
        <v>0</v>
      </c>
      <c r="J85" s="1">
        <v>0</v>
      </c>
      <c r="K85" s="1">
        <v>0.99</v>
      </c>
      <c r="L85" s="1">
        <v>136</v>
      </c>
      <c r="M85" s="1">
        <f t="shared" si="3"/>
        <v>147.60204456589724</v>
      </c>
      <c r="N85" s="1">
        <f t="shared" si="4"/>
        <v>134.60743810906578</v>
      </c>
    </row>
    <row r="86" spans="7:14" x14ac:dyDescent="0.3">
      <c r="G86" s="1">
        <v>84</v>
      </c>
      <c r="H86" s="1">
        <v>3</v>
      </c>
      <c r="I86" s="1">
        <v>1</v>
      </c>
      <c r="J86" s="1">
        <v>0</v>
      </c>
      <c r="K86" s="1">
        <v>0.99</v>
      </c>
      <c r="L86" s="1">
        <v>172</v>
      </c>
      <c r="M86" s="1">
        <f t="shared" si="3"/>
        <v>179.56904012674195</v>
      </c>
      <c r="N86" s="1">
        <f t="shared" si="4"/>
        <v>57.290368440229841</v>
      </c>
    </row>
    <row r="87" spans="7:14" x14ac:dyDescent="0.3">
      <c r="G87" s="1">
        <v>85</v>
      </c>
      <c r="H87" s="1">
        <v>3</v>
      </c>
      <c r="I87" s="1">
        <v>1</v>
      </c>
      <c r="J87" s="1">
        <v>0</v>
      </c>
      <c r="K87" s="1">
        <v>0.96</v>
      </c>
      <c r="L87" s="1">
        <v>213</v>
      </c>
      <c r="M87" s="1">
        <f t="shared" si="3"/>
        <v>209.33795691113278</v>
      </c>
      <c r="N87" s="1">
        <f t="shared" si="4"/>
        <v>13.410559584720183</v>
      </c>
    </row>
    <row r="88" spans="7:14" x14ac:dyDescent="0.3">
      <c r="G88" s="1">
        <v>86</v>
      </c>
      <c r="H88" s="1">
        <v>3</v>
      </c>
      <c r="I88" s="1">
        <v>1</v>
      </c>
      <c r="J88" s="1">
        <v>0</v>
      </c>
      <c r="K88" s="1">
        <v>1.03</v>
      </c>
      <c r="L88" s="1">
        <v>119</v>
      </c>
      <c r="M88" s="1">
        <f t="shared" si="3"/>
        <v>147.39507812961637</v>
      </c>
      <c r="N88" s="1">
        <f t="shared" si="4"/>
        <v>806.28046198701759</v>
      </c>
    </row>
    <row r="89" spans="7:14" x14ac:dyDescent="0.3">
      <c r="G89" s="1">
        <v>87</v>
      </c>
      <c r="H89" s="1">
        <v>3</v>
      </c>
      <c r="I89" s="1">
        <v>0</v>
      </c>
      <c r="J89" s="1">
        <v>0</v>
      </c>
      <c r="K89" s="1">
        <v>0.98</v>
      </c>
      <c r="L89" s="1">
        <v>171</v>
      </c>
      <c r="M89" s="1">
        <f t="shared" si="3"/>
        <v>155.26404555519349</v>
      </c>
      <c r="N89" s="1">
        <f t="shared" si="4"/>
        <v>247.62026228902573</v>
      </c>
    </row>
    <row r="90" spans="7:14" x14ac:dyDescent="0.3">
      <c r="G90" s="1">
        <v>88</v>
      </c>
      <c r="H90" s="1">
        <v>3</v>
      </c>
      <c r="I90" s="1">
        <v>1</v>
      </c>
      <c r="J90" s="1">
        <v>0</v>
      </c>
      <c r="K90" s="1">
        <v>0.97</v>
      </c>
      <c r="L90" s="1">
        <v>200</v>
      </c>
      <c r="M90" s="1">
        <f t="shared" si="3"/>
        <v>198.79888080941902</v>
      </c>
      <c r="N90" s="1">
        <f t="shared" si="4"/>
        <v>1.4426873099819142</v>
      </c>
    </row>
    <row r="91" spans="7:14" x14ac:dyDescent="0.3">
      <c r="G91" s="1">
        <v>89</v>
      </c>
      <c r="H91" s="1">
        <v>3</v>
      </c>
      <c r="I91" s="1">
        <v>0</v>
      </c>
      <c r="J91" s="1">
        <v>1</v>
      </c>
      <c r="K91" s="1">
        <v>0.94</v>
      </c>
      <c r="L91" s="1">
        <v>191</v>
      </c>
      <c r="M91" s="1">
        <f t="shared" si="3"/>
        <v>208.84124796834558</v>
      </c>
      <c r="N91" s="1">
        <f t="shared" si="4"/>
        <v>318.31012906799543</v>
      </c>
    </row>
    <row r="92" spans="7:14" x14ac:dyDescent="0.3">
      <c r="G92" s="1">
        <v>90</v>
      </c>
      <c r="H92" s="1">
        <v>3</v>
      </c>
      <c r="I92" s="1">
        <v>1</v>
      </c>
      <c r="J92" s="1">
        <v>1</v>
      </c>
      <c r="K92" s="1">
        <v>1.01</v>
      </c>
      <c r="L92" s="1">
        <v>186</v>
      </c>
      <c r="M92" s="1">
        <f t="shared" si="3"/>
        <v>177.60789666854276</v>
      </c>
      <c r="N92" s="1">
        <f t="shared" si="4"/>
        <v>70.427398325855634</v>
      </c>
    </row>
    <row r="93" spans="7:14" x14ac:dyDescent="0.3">
      <c r="G93" s="1">
        <v>91</v>
      </c>
      <c r="H93" s="1">
        <v>3</v>
      </c>
      <c r="I93" s="1">
        <v>0</v>
      </c>
      <c r="J93" s="1">
        <v>1</v>
      </c>
      <c r="K93" s="1">
        <v>1.01</v>
      </c>
      <c r="L93" s="1">
        <v>141</v>
      </c>
      <c r="M93" s="1">
        <f t="shared" si="3"/>
        <v>145.99002512249581</v>
      </c>
      <c r="N93" s="1">
        <f t="shared" si="4"/>
        <v>24.900350723139308</v>
      </c>
    </row>
    <row r="94" spans="7:14" x14ac:dyDescent="0.3">
      <c r="G94" s="1">
        <v>92</v>
      </c>
      <c r="H94" s="1">
        <v>4</v>
      </c>
      <c r="I94" s="1">
        <v>1</v>
      </c>
      <c r="J94" s="1">
        <v>0</v>
      </c>
      <c r="K94" s="1">
        <v>1.04</v>
      </c>
      <c r="L94" s="1">
        <v>92</v>
      </c>
      <c r="M94" s="1">
        <f t="shared" si="3"/>
        <v>82.497916613920168</v>
      </c>
      <c r="N94" s="1">
        <f t="shared" si="4"/>
        <v>90.289588676014361</v>
      </c>
    </row>
    <row r="95" spans="7:14" x14ac:dyDescent="0.3">
      <c r="G95" s="1">
        <v>93</v>
      </c>
      <c r="H95" s="1">
        <v>4</v>
      </c>
      <c r="I95" s="1">
        <v>0</v>
      </c>
      <c r="J95" s="1">
        <v>1</v>
      </c>
      <c r="K95" s="1">
        <v>0.93</v>
      </c>
      <c r="L95" s="1">
        <v>125</v>
      </c>
      <c r="M95" s="1">
        <f t="shared" si="3"/>
        <v>129.37396577532465</v>
      </c>
      <c r="N95" s="1">
        <f t="shared" si="4"/>
        <v>19.131576603711359</v>
      </c>
    </row>
    <row r="96" spans="7:14" x14ac:dyDescent="0.3">
      <c r="G96" s="1">
        <v>94</v>
      </c>
      <c r="H96" s="1">
        <v>4</v>
      </c>
      <c r="I96" s="1">
        <v>0</v>
      </c>
      <c r="J96" s="1">
        <v>1</v>
      </c>
      <c r="K96" s="1">
        <v>1.03</v>
      </c>
      <c r="L96" s="1">
        <v>74</v>
      </c>
      <c r="M96" s="1">
        <f t="shared" si="3"/>
        <v>77.758918453440472</v>
      </c>
      <c r="N96" s="1">
        <f t="shared" si="4"/>
        <v>14.129467939615312</v>
      </c>
    </row>
    <row r="97" spans="7:14" x14ac:dyDescent="0.3">
      <c r="G97" s="1">
        <v>95</v>
      </c>
      <c r="H97" s="1">
        <v>4</v>
      </c>
      <c r="I97" s="1">
        <v>1</v>
      </c>
      <c r="J97" s="1">
        <v>1</v>
      </c>
      <c r="K97" s="1">
        <v>1.02</v>
      </c>
      <c r="L97" s="1">
        <v>105</v>
      </c>
      <c r="M97" s="1">
        <f t="shared" si="3"/>
        <v>99.313917082869153</v>
      </c>
      <c r="N97" s="1">
        <f t="shared" si="4"/>
        <v>32.331538940487242</v>
      </c>
    </row>
    <row r="98" spans="7:14" x14ac:dyDescent="0.3">
      <c r="G98" s="1">
        <v>96</v>
      </c>
      <c r="H98" s="1">
        <v>4</v>
      </c>
      <c r="I98" s="1">
        <v>1</v>
      </c>
      <c r="J98" s="1">
        <v>0</v>
      </c>
      <c r="K98" s="1">
        <v>1.05</v>
      </c>
      <c r="L98" s="1">
        <v>63</v>
      </c>
      <c r="M98" s="1">
        <f t="shared" si="3"/>
        <v>78.655011916641328</v>
      </c>
      <c r="N98" s="1">
        <f t="shared" si="4"/>
        <v>245.07939811018198</v>
      </c>
    </row>
    <row r="99" spans="7:14" x14ac:dyDescent="0.3">
      <c r="G99" s="1">
        <v>97</v>
      </c>
      <c r="H99" s="1">
        <v>4</v>
      </c>
      <c r="I99" s="1">
        <v>1</v>
      </c>
      <c r="J99" s="1">
        <v>0</v>
      </c>
      <c r="K99" s="1">
        <v>1.04</v>
      </c>
      <c r="L99" s="1">
        <v>87</v>
      </c>
      <c r="M99" s="1">
        <f t="shared" ref="M99:M106" si="5">constant*VLOOKUP(H99,$A$4:$B$7,2)*IF(I99=1,display,1)*IF(J99=1,coupon,1)*K99^(-elasticity)</f>
        <v>82.497916613920168</v>
      </c>
      <c r="N99" s="1">
        <f t="shared" si="4"/>
        <v>20.268754815216045</v>
      </c>
    </row>
    <row r="100" spans="7:14" x14ac:dyDescent="0.3">
      <c r="G100" s="1">
        <v>98</v>
      </c>
      <c r="H100" s="1">
        <v>4</v>
      </c>
      <c r="I100" s="1">
        <v>1</v>
      </c>
      <c r="J100" s="1">
        <v>1</v>
      </c>
      <c r="K100" s="1">
        <v>1</v>
      </c>
      <c r="L100" s="1">
        <v>105</v>
      </c>
      <c r="M100" s="1">
        <f t="shared" si="5"/>
        <v>109.61756423034245</v>
      </c>
      <c r="N100" s="1">
        <f t="shared" si="4"/>
        <v>21.321899421338085</v>
      </c>
    </row>
    <row r="101" spans="7:14" x14ac:dyDescent="0.3">
      <c r="G101" s="1">
        <v>99</v>
      </c>
      <c r="H101" s="1">
        <v>4</v>
      </c>
      <c r="I101" s="1">
        <v>0</v>
      </c>
      <c r="J101" s="1">
        <v>1</v>
      </c>
      <c r="K101" s="1">
        <v>0.88</v>
      </c>
      <c r="L101" s="1">
        <v>184</v>
      </c>
      <c r="M101" s="1">
        <f t="shared" si="5"/>
        <v>170.40533585651028</v>
      </c>
      <c r="N101" s="1">
        <f t="shared" si="4"/>
        <v>184.81489317428517</v>
      </c>
    </row>
    <row r="102" spans="7:14" x14ac:dyDescent="0.3">
      <c r="G102" s="1">
        <v>100</v>
      </c>
      <c r="H102" s="1">
        <v>4</v>
      </c>
      <c r="I102" s="1">
        <v>1</v>
      </c>
      <c r="J102" s="1">
        <v>1</v>
      </c>
      <c r="K102" s="1">
        <v>1</v>
      </c>
      <c r="L102" s="1">
        <v>110</v>
      </c>
      <c r="M102" s="1">
        <f t="shared" si="5"/>
        <v>109.61756423034245</v>
      </c>
      <c r="N102" s="1">
        <f t="shared" si="4"/>
        <v>0.14625711791356077</v>
      </c>
    </row>
    <row r="103" spans="7:14" x14ac:dyDescent="0.3">
      <c r="G103" s="1">
        <v>101</v>
      </c>
      <c r="H103" s="1">
        <v>4</v>
      </c>
      <c r="I103" s="1">
        <v>0</v>
      </c>
      <c r="J103" s="1">
        <v>0</v>
      </c>
      <c r="K103" s="1">
        <v>1.05</v>
      </c>
      <c r="L103" s="1">
        <v>59</v>
      </c>
      <c r="M103" s="1">
        <f t="shared" si="5"/>
        <v>64.652796306406998</v>
      </c>
      <c r="N103" s="1">
        <f t="shared" si="4"/>
        <v>31.954106081728597</v>
      </c>
    </row>
    <row r="104" spans="7:14" x14ac:dyDescent="0.3">
      <c r="G104" s="1">
        <v>102</v>
      </c>
      <c r="H104" s="1">
        <v>4</v>
      </c>
      <c r="I104" s="1">
        <v>0</v>
      </c>
      <c r="J104" s="1">
        <v>0</v>
      </c>
      <c r="K104" s="1">
        <v>0.97</v>
      </c>
      <c r="L104" s="1">
        <v>82</v>
      </c>
      <c r="M104" s="1">
        <f t="shared" si="5"/>
        <v>95.973556747454708</v>
      </c>
      <c r="N104" s="1">
        <f t="shared" si="4"/>
        <v>195.26028817433701</v>
      </c>
    </row>
    <row r="105" spans="7:14" x14ac:dyDescent="0.3">
      <c r="G105" s="1">
        <v>103</v>
      </c>
      <c r="H105" s="1">
        <v>4</v>
      </c>
      <c r="I105" s="1">
        <v>0</v>
      </c>
      <c r="J105" s="1">
        <v>1</v>
      </c>
      <c r="K105" s="1">
        <v>0.98</v>
      </c>
      <c r="L105" s="1">
        <v>107</v>
      </c>
      <c r="M105" s="1">
        <f t="shared" si="5"/>
        <v>99.649979916153853</v>
      </c>
      <c r="N105" s="1">
        <f t="shared" si="4"/>
        <v>54.022795232941718</v>
      </c>
    </row>
    <row r="106" spans="7:14" x14ac:dyDescent="0.3">
      <c r="G106" s="1">
        <v>104</v>
      </c>
      <c r="H106" s="1">
        <v>4</v>
      </c>
      <c r="I106" s="1">
        <v>0</v>
      </c>
      <c r="J106" s="1">
        <v>0</v>
      </c>
      <c r="K106" s="1">
        <v>1.07</v>
      </c>
      <c r="L106" s="1">
        <v>58</v>
      </c>
      <c r="M106" s="1">
        <f t="shared" si="5"/>
        <v>58.849065620316566</v>
      </c>
      <c r="N106" s="1">
        <f t="shared" si="4"/>
        <v>0.72091242760355434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73377-9058-4995-AF4E-36FF20555453}">
  <dimension ref="A1:D19"/>
  <sheetViews>
    <sheetView workbookViewId="0">
      <selection activeCell="D20" sqref="D20"/>
    </sheetView>
  </sheetViews>
  <sheetFormatPr defaultRowHeight="14.4" x14ac:dyDescent="0.3"/>
  <sheetData>
    <row r="1" spans="1:1" x14ac:dyDescent="0.3">
      <c r="A1" t="s">
        <v>15</v>
      </c>
    </row>
    <row r="17" spans="4:4" x14ac:dyDescent="0.3">
      <c r="D17">
        <f>(0.97*1.01)^-5</f>
        <v>1.1079864767570591</v>
      </c>
    </row>
    <row r="18" spans="4:4" x14ac:dyDescent="0.3">
      <c r="D18">
        <f>0.97^-5</f>
        <v>1.1645049224465593</v>
      </c>
    </row>
    <row r="19" spans="4:4" x14ac:dyDescent="0.3">
      <c r="D19">
        <f>D17/D18</f>
        <v>0.95146568760674866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constant</vt:lpstr>
      <vt:lpstr>coupon</vt:lpstr>
      <vt:lpstr>display</vt:lpstr>
      <vt:lpstr>elasticity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winston</dc:creator>
  <cp:lastModifiedBy>Owner</cp:lastModifiedBy>
  <dcterms:created xsi:type="dcterms:W3CDTF">2020-02-02T00:21:21Z</dcterms:created>
  <dcterms:modified xsi:type="dcterms:W3CDTF">2020-08-06T15:11:23Z</dcterms:modified>
</cp:coreProperties>
</file>