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105" windowWidth="9720" windowHeight="7050" firstSheet="1" activeTab="1"/>
  </bookViews>
  <sheets>
    <sheet name="ev_HiddenInfo" sheetId="17" state="veryHidden" r:id="rId1"/>
    <sheet name="deere" sheetId="1" r:id="rId2"/>
    <sheet name="model penalty" sheetId="18" r:id="rId3"/>
    <sheet name="balancde workload penalty" sheetId="19" r:id="rId4"/>
  </sheets>
  <definedNames>
    <definedName name="solver_adj" localSheetId="3" hidden="1">'balancde workload penalty'!$B$16:$H$19</definedName>
    <definedName name="solver_adj" localSheetId="1" hidden="1">deere!$B$16:$H$19</definedName>
    <definedName name="solver_adj" localSheetId="2" hidden="1">'model penalty'!$B$16:$H$19</definedName>
    <definedName name="solver_cvg" localSheetId="3" hidden="1">0.0001</definedName>
    <definedName name="solver_cvg" localSheetId="1" hidden="1">0.0001</definedName>
    <definedName name="solver_cvg" localSheetId="2" hidden="1">0.0001</definedName>
    <definedName name="solver_drv" localSheetId="3" hidden="1">1</definedName>
    <definedName name="solver_drv" localSheetId="1" hidden="1">1</definedName>
    <definedName name="solver_drv" localSheetId="2" hidden="1">1</definedName>
    <definedName name="solver_eng" localSheetId="3" hidden="1">3</definedName>
    <definedName name="solver_eng" localSheetId="1" hidden="1">3</definedName>
    <definedName name="solver_eng" localSheetId="2" hidden="1">3</definedName>
    <definedName name="solver_est" localSheetId="3" hidden="1">1</definedName>
    <definedName name="solver_est" localSheetId="1" hidden="1">1</definedName>
    <definedName name="solver_est" localSheetId="2" hidden="1">1</definedName>
    <definedName name="solver_ibd" localSheetId="3" hidden="1">2</definedName>
    <definedName name="solver_ibd" localSheetId="1" hidden="1">2</definedName>
    <definedName name="solver_ibd" localSheetId="2" hidden="1">2</definedName>
    <definedName name="solver_itr" localSheetId="3" hidden="1">100000</definedName>
    <definedName name="solver_itr" localSheetId="1" hidden="1">100000</definedName>
    <definedName name="solver_itr" localSheetId="2" hidden="1">100000</definedName>
    <definedName name="solver_lhs1" localSheetId="3" hidden="1">'balancde workload penalty'!$B$16:$H$19</definedName>
    <definedName name="solver_lhs1" localSheetId="1" hidden="1">deere!$B$16:$H$19</definedName>
    <definedName name="solver_lhs1" localSheetId="2" hidden="1">'model penalty'!$B$16:$H$19</definedName>
    <definedName name="solver_lhs2" localSheetId="3" hidden="1">'balancde workload penalty'!$B$16:$H$19</definedName>
    <definedName name="solver_lhs2" localSheetId="1" hidden="1">deere!$B$16:$H$19</definedName>
    <definedName name="solver_lhs2" localSheetId="2" hidden="1">'model penalty'!$B$16:$H$19</definedName>
    <definedName name="solver_lhs3" localSheetId="3" hidden="1">'balancde workload penalty'!$B$16:$H$19</definedName>
    <definedName name="solver_lhs3" localSheetId="1" hidden="1">deere!$B$16:$H$19</definedName>
    <definedName name="solver_lhs3" localSheetId="2" hidden="1">'model penalty'!$B$16:$H$19</definedName>
    <definedName name="solver_lhs4" localSheetId="3" hidden="1">'balancde workload penalty'!$B$20:$H$20</definedName>
    <definedName name="solver_lhs4" localSheetId="1" hidden="1">deere!$B$20:$H$20</definedName>
    <definedName name="solver_lhs4" localSheetId="2" hidden="1">'model penalty'!$B$20:$H$20</definedName>
    <definedName name="solver_lin" localSheetId="3" hidden="1">2</definedName>
    <definedName name="solver_lin" localSheetId="1" hidden="1">2</definedName>
    <definedName name="solver_lin" localSheetId="2" hidden="1">2</definedName>
    <definedName name="solver_mip" localSheetId="3" hidden="1">500000</definedName>
    <definedName name="solver_mip" localSheetId="1" hidden="1">500000</definedName>
    <definedName name="solver_mip" localSheetId="2" hidden="1">500000</definedName>
    <definedName name="solver_mni" localSheetId="3" hidden="1">3000</definedName>
    <definedName name="solver_mni" localSheetId="1" hidden="1">3000</definedName>
    <definedName name="solver_mni" localSheetId="2" hidden="1">3000</definedName>
    <definedName name="solver_mrt" localSheetId="3" hidden="1">0.3</definedName>
    <definedName name="solver_mrt" localSheetId="1" hidden="1">0.5</definedName>
    <definedName name="solver_mrt" localSheetId="2" hidden="1">0.3</definedName>
    <definedName name="solver_msl" localSheetId="3" hidden="1">2</definedName>
    <definedName name="solver_msl" localSheetId="1" hidden="1">2</definedName>
    <definedName name="solver_msl" localSheetId="2" hidden="1">2</definedName>
    <definedName name="solver_neg" localSheetId="3" hidden="1">2</definedName>
    <definedName name="solver_neg" localSheetId="1" hidden="1">2</definedName>
    <definedName name="solver_neg" localSheetId="2" hidden="1">2</definedName>
    <definedName name="solver_nod" localSheetId="3" hidden="1">500000</definedName>
    <definedName name="solver_nod" localSheetId="1" hidden="1">500000</definedName>
    <definedName name="solver_nod" localSheetId="2" hidden="1">500000</definedName>
    <definedName name="solver_num" localSheetId="3" hidden="1">3</definedName>
    <definedName name="solver_num" localSheetId="1" hidden="1">3</definedName>
    <definedName name="solver_num" localSheetId="2" hidden="1">3</definedName>
    <definedName name="solver_nwt" localSheetId="3" hidden="1">1</definedName>
    <definedName name="solver_nwt" localSheetId="1" hidden="1">1</definedName>
    <definedName name="solver_nwt" localSheetId="2" hidden="1">1</definedName>
    <definedName name="solver_ofx" localSheetId="3" hidden="1">2</definedName>
    <definedName name="solver_ofx" localSheetId="1" hidden="1">2</definedName>
    <definedName name="solver_ofx" localSheetId="2" hidden="1">2</definedName>
    <definedName name="solver_opt" localSheetId="3" hidden="1">'balancde workload penalty'!$O$6</definedName>
    <definedName name="solver_opt" localSheetId="1" hidden="1">deere!$O$6</definedName>
    <definedName name="solver_opt" localSheetId="2" hidden="1">'model penalty'!$O$6</definedName>
    <definedName name="solver_pre" localSheetId="3" hidden="1">0.000001</definedName>
    <definedName name="solver_pre" localSheetId="1" hidden="1">0.000001</definedName>
    <definedName name="solver_pre" localSheetId="2" hidden="1">0.000001</definedName>
    <definedName name="solver_pro" localSheetId="3" hidden="1">2</definedName>
    <definedName name="solver_pro" localSheetId="1" hidden="1">2</definedName>
    <definedName name="solver_pro" localSheetId="2" hidden="1">2</definedName>
    <definedName name="solver_rbv" localSheetId="3" hidden="1">1</definedName>
    <definedName name="solver_rbv" localSheetId="1" hidden="1">1</definedName>
    <definedName name="solver_rbv" localSheetId="2" hidden="1">1</definedName>
    <definedName name="solver_rel1" localSheetId="3" hidden="1">1</definedName>
    <definedName name="solver_rel1" localSheetId="1" hidden="1">1</definedName>
    <definedName name="solver_rel1" localSheetId="2" hidden="1">1</definedName>
    <definedName name="solver_rel2" localSheetId="3" hidden="1">4</definedName>
    <definedName name="solver_rel2" localSheetId="1" hidden="1">4</definedName>
    <definedName name="solver_rel2" localSheetId="2" hidden="1">4</definedName>
    <definedName name="solver_rel3" localSheetId="3" hidden="1">3</definedName>
    <definedName name="solver_rel3" localSheetId="1" hidden="1">3</definedName>
    <definedName name="solver_rel3" localSheetId="2" hidden="1">3</definedName>
    <definedName name="solver_rel4" localSheetId="3" hidden="1">2</definedName>
    <definedName name="solver_rel4" localSheetId="1" hidden="1">2</definedName>
    <definedName name="solver_rel4" localSheetId="2" hidden="1">2</definedName>
    <definedName name="solver_reo" localSheetId="3" hidden="1">2</definedName>
    <definedName name="solver_reo" localSheetId="1" hidden="1">2</definedName>
    <definedName name="solver_reo" localSheetId="2" hidden="1">2</definedName>
    <definedName name="solver_rep" localSheetId="3" hidden="1">2</definedName>
    <definedName name="solver_rep" localSheetId="1" hidden="1">2</definedName>
    <definedName name="solver_rep" localSheetId="2" hidden="1">2</definedName>
    <definedName name="solver_rhs1" localSheetId="3" hidden="1">115</definedName>
    <definedName name="solver_rhs1" localSheetId="1" hidden="1">115</definedName>
    <definedName name="solver_rhs1" localSheetId="2" hidden="1">115</definedName>
    <definedName name="solver_rhs2" localSheetId="3" hidden="1">integer</definedName>
    <definedName name="solver_rhs2" localSheetId="1" hidden="1">integer</definedName>
    <definedName name="solver_rhs2" localSheetId="2" hidden="1">integer</definedName>
    <definedName name="solver_rhs3" localSheetId="3" hidden="1">0</definedName>
    <definedName name="solver_rhs3" localSheetId="1" hidden="1">0</definedName>
    <definedName name="solver_rhs3" localSheetId="2" hidden="1">0</definedName>
    <definedName name="solver_rhs4" localSheetId="3" hidden="1">'balancde workload penalty'!$B$3:$H$3</definedName>
    <definedName name="solver_rhs4" localSheetId="1" hidden="1">deere!$B$3:$H$3</definedName>
    <definedName name="solver_rhs4" localSheetId="2" hidden="1">'model penalty'!$B$3:$H$3</definedName>
    <definedName name="solver_rlx" localSheetId="3" hidden="1">2</definedName>
    <definedName name="solver_rlx" localSheetId="1" hidden="1">2</definedName>
    <definedName name="solver_rlx" localSheetId="2" hidden="1">2</definedName>
    <definedName name="solver_rsd" localSheetId="3" hidden="1">0</definedName>
    <definedName name="solver_rsd" localSheetId="1" hidden="1">0</definedName>
    <definedName name="solver_rsd" localSheetId="2" hidden="1">0</definedName>
    <definedName name="solver_scl" localSheetId="3" hidden="1">2</definedName>
    <definedName name="solver_scl" localSheetId="1" hidden="1">2</definedName>
    <definedName name="solver_scl" localSheetId="2" hidden="1">2</definedName>
    <definedName name="solver_sho" localSheetId="3" hidden="1">2</definedName>
    <definedName name="solver_sho" localSheetId="1" hidden="1">2</definedName>
    <definedName name="solver_sho" localSheetId="2" hidden="1">2</definedName>
    <definedName name="solver_ssz" localSheetId="3" hidden="1">100</definedName>
    <definedName name="solver_ssz" localSheetId="1" hidden="1">100</definedName>
    <definedName name="solver_ssz" localSheetId="2" hidden="1">100</definedName>
    <definedName name="solver_std" localSheetId="3" hidden="1">0</definedName>
    <definedName name="solver_std" localSheetId="1" hidden="1">0</definedName>
    <definedName name="solver_std" localSheetId="2" hidden="1">0</definedName>
    <definedName name="solver_tim" localSheetId="3" hidden="1">10000</definedName>
    <definedName name="solver_tim" localSheetId="1" hidden="1">10000</definedName>
    <definedName name="solver_tim" localSheetId="2" hidden="1">10000</definedName>
    <definedName name="solver_tol" localSheetId="3" hidden="1">0.0005</definedName>
    <definedName name="solver_tol" localSheetId="1" hidden="1">0.0005</definedName>
    <definedName name="solver_tol" localSheetId="2" hidden="1">0.0005</definedName>
    <definedName name="solver_typ" localSheetId="3" hidden="1">2</definedName>
    <definedName name="solver_typ" localSheetId="1" hidden="1">2</definedName>
    <definedName name="solver_typ" localSheetId="2" hidden="1">2</definedName>
    <definedName name="solver_val" localSheetId="3" hidden="1">0</definedName>
    <definedName name="solver_val" localSheetId="1" hidden="1">0</definedName>
    <definedName name="solver_val" localSheetId="2" hidden="1">0</definedName>
    <definedName name="solver_ver" localSheetId="3" hidden="1">3</definedName>
    <definedName name="solver_ver" localSheetId="1" hidden="1">3</definedName>
    <definedName name="solver_ver" localSheetId="2" hidden="1">3</definedName>
  </definedNames>
  <calcPr calcId="152511"/>
</workbook>
</file>

<file path=xl/calcChain.xml><?xml version="1.0" encoding="utf-8"?>
<calcChain xmlns="http://schemas.openxmlformats.org/spreadsheetml/2006/main">
  <c r="O5" i="1" l="1"/>
  <c r="O4" i="1"/>
  <c r="J23" i="1"/>
  <c r="I5" i="1"/>
  <c r="H37" i="19"/>
  <c r="G37" i="19"/>
  <c r="F37" i="19"/>
  <c r="E37" i="19"/>
  <c r="D37" i="19"/>
  <c r="C37" i="19"/>
  <c r="B37" i="19"/>
  <c r="H36" i="19"/>
  <c r="G36" i="19"/>
  <c r="F36" i="19"/>
  <c r="E36" i="19"/>
  <c r="D36" i="19"/>
  <c r="C36" i="19"/>
  <c r="B36" i="19"/>
  <c r="H35" i="19"/>
  <c r="G35" i="19"/>
  <c r="F35" i="19"/>
  <c r="E35" i="19"/>
  <c r="D35" i="19"/>
  <c r="C35" i="19"/>
  <c r="B35" i="19"/>
  <c r="I34" i="19"/>
  <c r="H33" i="19"/>
  <c r="G33" i="19"/>
  <c r="F33" i="19"/>
  <c r="E33" i="19"/>
  <c r="D33" i="19"/>
  <c r="C33" i="19"/>
  <c r="B33" i="19"/>
  <c r="H32" i="19"/>
  <c r="G32" i="19"/>
  <c r="F32" i="19"/>
  <c r="E32" i="19"/>
  <c r="D32" i="19"/>
  <c r="C32" i="19"/>
  <c r="B32" i="19"/>
  <c r="H31" i="19"/>
  <c r="G31" i="19"/>
  <c r="F31" i="19"/>
  <c r="E31" i="19"/>
  <c r="D31" i="19"/>
  <c r="C31" i="19"/>
  <c r="B31" i="19"/>
  <c r="I30" i="19"/>
  <c r="H29" i="19"/>
  <c r="G29" i="19"/>
  <c r="F29" i="19"/>
  <c r="E29" i="19"/>
  <c r="D29" i="19"/>
  <c r="C29" i="19"/>
  <c r="B29" i="19"/>
  <c r="H28" i="19"/>
  <c r="G28" i="19"/>
  <c r="F28" i="19"/>
  <c r="E28" i="19"/>
  <c r="D28" i="19"/>
  <c r="C28" i="19"/>
  <c r="B28" i="19"/>
  <c r="H27" i="19"/>
  <c r="G27" i="19"/>
  <c r="F27" i="19"/>
  <c r="E27" i="19"/>
  <c r="D27" i="19"/>
  <c r="C27" i="19"/>
  <c r="B27" i="19"/>
  <c r="I26" i="19"/>
  <c r="H25" i="19"/>
  <c r="G25" i="19"/>
  <c r="F25" i="19"/>
  <c r="E25" i="19"/>
  <c r="D25" i="19"/>
  <c r="C25" i="19"/>
  <c r="B25" i="19"/>
  <c r="H24" i="19"/>
  <c r="G24" i="19"/>
  <c r="F24" i="19"/>
  <c r="E24" i="19"/>
  <c r="D24" i="19"/>
  <c r="C24" i="19"/>
  <c r="B24" i="19"/>
  <c r="H23" i="19"/>
  <c r="G23" i="19"/>
  <c r="F23" i="19"/>
  <c r="E23" i="19"/>
  <c r="D23" i="19"/>
  <c r="C23" i="19"/>
  <c r="B23" i="19"/>
  <c r="H20" i="19"/>
  <c r="H21" i="19" s="1"/>
  <c r="G20" i="19"/>
  <c r="G21" i="19" s="1"/>
  <c r="F20" i="19"/>
  <c r="F21" i="19" s="1"/>
  <c r="E20" i="19"/>
  <c r="E21" i="19" s="1"/>
  <c r="D20" i="19"/>
  <c r="D21" i="19" s="1"/>
  <c r="C20" i="19"/>
  <c r="C21" i="19" s="1"/>
  <c r="B20" i="19"/>
  <c r="B21" i="19" s="1"/>
  <c r="O16" i="19"/>
  <c r="N16" i="19"/>
  <c r="M16" i="19"/>
  <c r="L16" i="19"/>
  <c r="K16" i="19"/>
  <c r="J16" i="19"/>
  <c r="I16" i="19"/>
  <c r="B14" i="19"/>
  <c r="E13" i="19"/>
  <c r="B13" i="19"/>
  <c r="E12" i="19"/>
  <c r="B12" i="19"/>
  <c r="E11" i="19"/>
  <c r="B11" i="19"/>
  <c r="I7" i="19"/>
  <c r="I6" i="19"/>
  <c r="I5" i="19"/>
  <c r="H37" i="18"/>
  <c r="G37" i="18"/>
  <c r="F37" i="18"/>
  <c r="E37" i="18"/>
  <c r="D37" i="18"/>
  <c r="C37" i="18"/>
  <c r="B37" i="18"/>
  <c r="H36" i="18"/>
  <c r="G36" i="18"/>
  <c r="F36" i="18"/>
  <c r="E36" i="18"/>
  <c r="D36" i="18"/>
  <c r="C36" i="18"/>
  <c r="B36" i="18"/>
  <c r="H35" i="18"/>
  <c r="G35" i="18"/>
  <c r="F35" i="18"/>
  <c r="E35" i="18"/>
  <c r="D35" i="18"/>
  <c r="C35" i="18"/>
  <c r="B35" i="18"/>
  <c r="I34" i="18"/>
  <c r="H33" i="18"/>
  <c r="G33" i="18"/>
  <c r="F33" i="18"/>
  <c r="E33" i="18"/>
  <c r="D33" i="18"/>
  <c r="C33" i="18"/>
  <c r="B33" i="18"/>
  <c r="H32" i="18"/>
  <c r="G32" i="18"/>
  <c r="F32" i="18"/>
  <c r="E32" i="18"/>
  <c r="D32" i="18"/>
  <c r="C32" i="18"/>
  <c r="B32" i="18"/>
  <c r="H31" i="18"/>
  <c r="G31" i="18"/>
  <c r="F31" i="18"/>
  <c r="E31" i="18"/>
  <c r="D31" i="18"/>
  <c r="C31" i="18"/>
  <c r="B31" i="18"/>
  <c r="I30" i="18"/>
  <c r="H29" i="18"/>
  <c r="G29" i="18"/>
  <c r="F29" i="18"/>
  <c r="E29" i="18"/>
  <c r="D29" i="18"/>
  <c r="C29" i="18"/>
  <c r="B29" i="18"/>
  <c r="H28" i="18"/>
  <c r="G28" i="18"/>
  <c r="F28" i="18"/>
  <c r="E28" i="18"/>
  <c r="D28" i="18"/>
  <c r="C28" i="18"/>
  <c r="B28" i="18"/>
  <c r="H27" i="18"/>
  <c r="G27" i="18"/>
  <c r="F27" i="18"/>
  <c r="E27" i="18"/>
  <c r="D27" i="18"/>
  <c r="C27" i="18"/>
  <c r="B27" i="18"/>
  <c r="I26" i="18"/>
  <c r="H25" i="18"/>
  <c r="G25" i="18"/>
  <c r="F25" i="18"/>
  <c r="E25" i="18"/>
  <c r="D25" i="18"/>
  <c r="C25" i="18"/>
  <c r="B25" i="18"/>
  <c r="H24" i="18"/>
  <c r="G24" i="18"/>
  <c r="F24" i="18"/>
  <c r="E24" i="18"/>
  <c r="D24" i="18"/>
  <c r="C24" i="18"/>
  <c r="B24" i="18"/>
  <c r="H23" i="18"/>
  <c r="G23" i="18"/>
  <c r="F23" i="18"/>
  <c r="E23" i="18"/>
  <c r="D23" i="18"/>
  <c r="C23" i="18"/>
  <c r="B23" i="18"/>
  <c r="H20" i="18"/>
  <c r="H21" i="18" s="1"/>
  <c r="G20" i="18"/>
  <c r="G21" i="18" s="1"/>
  <c r="F20" i="18"/>
  <c r="F21" i="18" s="1"/>
  <c r="E20" i="18"/>
  <c r="E21" i="18" s="1"/>
  <c r="D20" i="18"/>
  <c r="D21" i="18" s="1"/>
  <c r="C20" i="18"/>
  <c r="C21" i="18" s="1"/>
  <c r="B20" i="18"/>
  <c r="B21" i="18" s="1"/>
  <c r="O16" i="18"/>
  <c r="N16" i="18"/>
  <c r="M16" i="18"/>
  <c r="L16" i="18"/>
  <c r="K16" i="18"/>
  <c r="J16" i="18"/>
  <c r="I16" i="18"/>
  <c r="B14" i="18"/>
  <c r="E13" i="18"/>
  <c r="B13" i="18"/>
  <c r="E12" i="18"/>
  <c r="B12" i="18"/>
  <c r="E11" i="18"/>
  <c r="B11" i="18"/>
  <c r="I7" i="18"/>
  <c r="I6" i="18"/>
  <c r="I5" i="18"/>
  <c r="H16" i="17"/>
  <c r="B11" i="1"/>
  <c r="B12" i="1"/>
  <c r="B10" i="1" s="1"/>
  <c r="O2" i="1" s="1"/>
  <c r="B13" i="1"/>
  <c r="B14" i="1"/>
  <c r="I16" i="1"/>
  <c r="J16" i="1"/>
  <c r="K16" i="1"/>
  <c r="L16" i="1"/>
  <c r="M16" i="1"/>
  <c r="N16" i="1"/>
  <c r="O16" i="1"/>
  <c r="P16" i="1"/>
  <c r="O3" i="1" s="1"/>
  <c r="B23" i="1"/>
  <c r="C23" i="1"/>
  <c r="D23" i="1"/>
  <c r="I23" i="1" s="1"/>
  <c r="E23" i="1"/>
  <c r="F23" i="1"/>
  <c r="G23" i="1"/>
  <c r="H23" i="1"/>
  <c r="E11" i="1"/>
  <c r="B24" i="1"/>
  <c r="I24" i="1" s="1"/>
  <c r="J24" i="1" s="1"/>
  <c r="C24" i="1"/>
  <c r="D24" i="1"/>
  <c r="E24" i="1"/>
  <c r="F24" i="1"/>
  <c r="G24" i="1"/>
  <c r="H24" i="1"/>
  <c r="E12" i="1"/>
  <c r="B25" i="1"/>
  <c r="I25" i="1" s="1"/>
  <c r="J25" i="1" s="1"/>
  <c r="C25" i="1"/>
  <c r="D25" i="1"/>
  <c r="E25" i="1"/>
  <c r="F25" i="1"/>
  <c r="G25" i="1"/>
  <c r="H25" i="1"/>
  <c r="E13" i="1"/>
  <c r="B27" i="1"/>
  <c r="I27" i="1" s="1"/>
  <c r="J27" i="1" s="1"/>
  <c r="C27" i="1"/>
  <c r="D27" i="1"/>
  <c r="E27" i="1"/>
  <c r="F27" i="1"/>
  <c r="G27" i="1"/>
  <c r="H27" i="1"/>
  <c r="B28" i="1"/>
  <c r="C28" i="1"/>
  <c r="D28" i="1"/>
  <c r="E28" i="1"/>
  <c r="F28" i="1"/>
  <c r="G28" i="1"/>
  <c r="H28" i="1"/>
  <c r="I28" i="1"/>
  <c r="J28" i="1" s="1"/>
  <c r="B29" i="1"/>
  <c r="I29" i="1" s="1"/>
  <c r="J29" i="1" s="1"/>
  <c r="C29" i="1"/>
  <c r="D29" i="1"/>
  <c r="E29" i="1"/>
  <c r="F29" i="1"/>
  <c r="G29" i="1"/>
  <c r="H29" i="1"/>
  <c r="B31" i="1"/>
  <c r="C31" i="1"/>
  <c r="I31" i="1" s="1"/>
  <c r="J31" i="1" s="1"/>
  <c r="D31" i="1"/>
  <c r="E31" i="1"/>
  <c r="F31" i="1"/>
  <c r="G31" i="1"/>
  <c r="H31" i="1"/>
  <c r="B32" i="1"/>
  <c r="I32" i="1" s="1"/>
  <c r="J32" i="1" s="1"/>
  <c r="C32" i="1"/>
  <c r="D32" i="1"/>
  <c r="E32" i="1"/>
  <c r="F32" i="1"/>
  <c r="G32" i="1"/>
  <c r="H32" i="1"/>
  <c r="B33" i="1"/>
  <c r="C33" i="1"/>
  <c r="D33" i="1"/>
  <c r="E33" i="1"/>
  <c r="F33" i="1"/>
  <c r="G33" i="1"/>
  <c r="H33" i="1"/>
  <c r="I33" i="1"/>
  <c r="J33" i="1" s="1"/>
  <c r="B35" i="1"/>
  <c r="I35" i="1" s="1"/>
  <c r="J35" i="1" s="1"/>
  <c r="C35" i="1"/>
  <c r="D35" i="1"/>
  <c r="E35" i="1"/>
  <c r="F35" i="1"/>
  <c r="G35" i="1"/>
  <c r="H35" i="1"/>
  <c r="B36" i="1"/>
  <c r="C36" i="1"/>
  <c r="I36" i="1" s="1"/>
  <c r="J36" i="1" s="1"/>
  <c r="D36" i="1"/>
  <c r="E36" i="1"/>
  <c r="F36" i="1"/>
  <c r="G36" i="1"/>
  <c r="H36" i="1"/>
  <c r="B37" i="1"/>
  <c r="I37" i="1" s="1"/>
  <c r="J37" i="1" s="1"/>
  <c r="C37" i="1"/>
  <c r="D37" i="1"/>
  <c r="E37" i="1"/>
  <c r="F37" i="1"/>
  <c r="G37" i="1"/>
  <c r="H37" i="1"/>
  <c r="B20" i="1"/>
  <c r="B21" i="1"/>
  <c r="C20" i="1"/>
  <c r="C21" i="1"/>
  <c r="D20" i="1"/>
  <c r="D21" i="1"/>
  <c r="E20" i="1"/>
  <c r="E21" i="1"/>
  <c r="F20" i="1"/>
  <c r="F21" i="1"/>
  <c r="G20" i="1"/>
  <c r="G21" i="1"/>
  <c r="H20" i="1"/>
  <c r="H21" i="1"/>
  <c r="I26" i="1"/>
  <c r="I30" i="1"/>
  <c r="I34" i="1"/>
  <c r="I6" i="1"/>
  <c r="I7" i="1"/>
  <c r="I37" i="19" l="1"/>
  <c r="J37" i="19" s="1"/>
  <c r="I27" i="19"/>
  <c r="J27" i="19" s="1"/>
  <c r="I28" i="19"/>
  <c r="J28" i="19" s="1"/>
  <c r="I35" i="19"/>
  <c r="J35" i="19" s="1"/>
  <c r="I23" i="19"/>
  <c r="J23" i="19" s="1"/>
  <c r="B10" i="19"/>
  <c r="O2" i="19" s="1"/>
  <c r="P16" i="19"/>
  <c r="O3" i="19" s="1"/>
  <c r="I29" i="19"/>
  <c r="J29" i="19" s="1"/>
  <c r="I25" i="19"/>
  <c r="J25" i="19" s="1"/>
  <c r="I33" i="19"/>
  <c r="J33" i="19" s="1"/>
  <c r="I36" i="19"/>
  <c r="J36" i="19" s="1"/>
  <c r="I24" i="19"/>
  <c r="J24" i="19" s="1"/>
  <c r="I31" i="19"/>
  <c r="J31" i="19" s="1"/>
  <c r="I32" i="19"/>
  <c r="J32" i="19" s="1"/>
  <c r="O5" i="19"/>
  <c r="I29" i="18"/>
  <c r="J29" i="18" s="1"/>
  <c r="I36" i="18"/>
  <c r="J36" i="18" s="1"/>
  <c r="I28" i="18"/>
  <c r="J28" i="18" s="1"/>
  <c r="I31" i="18"/>
  <c r="J31" i="18" s="1"/>
  <c r="I37" i="18"/>
  <c r="J37" i="18" s="1"/>
  <c r="I24" i="18"/>
  <c r="J24" i="18" s="1"/>
  <c r="B10" i="18"/>
  <c r="O2" i="18" s="1"/>
  <c r="I23" i="18"/>
  <c r="J23" i="18" s="1"/>
  <c r="P16" i="18"/>
  <c r="O3" i="18" s="1"/>
  <c r="I25" i="18"/>
  <c r="J25" i="18" s="1"/>
  <c r="I27" i="18"/>
  <c r="J27" i="18" s="1"/>
  <c r="I32" i="18"/>
  <c r="J32" i="18" s="1"/>
  <c r="I33" i="18"/>
  <c r="J33" i="18" s="1"/>
  <c r="I35" i="18"/>
  <c r="J35" i="18" s="1"/>
  <c r="O5" i="18"/>
  <c r="K21" i="1"/>
  <c r="O6" i="1" s="1"/>
  <c r="B1" i="17" s="1"/>
  <c r="K21" i="19" l="1"/>
  <c r="O4" i="19" s="1"/>
  <c r="O6" i="19" s="1"/>
  <c r="K21" i="18"/>
  <c r="O4" i="18" s="1"/>
  <c r="O6" i="18" s="1"/>
</calcChain>
</file>

<file path=xl/sharedStrings.xml><?xml version="1.0" encoding="utf-8"?>
<sst xmlns="http://schemas.openxmlformats.org/spreadsheetml/2006/main" count="236" uniqueCount="95">
  <si>
    <t>Product</t>
  </si>
  <si>
    <t>Needed</t>
  </si>
  <si>
    <t>Pickup needed</t>
  </si>
  <si>
    <t>Center 1</t>
  </si>
  <si>
    <t>Center 2</t>
  </si>
  <si>
    <t>Center 3</t>
  </si>
  <si>
    <t>Week 1</t>
  </si>
  <si>
    <t>Week 2</t>
  </si>
  <si>
    <t>Week 3</t>
  </si>
  <si>
    <t>Week 4</t>
  </si>
  <si>
    <t>Total</t>
  </si>
  <si>
    <t>Dev</t>
  </si>
  <si>
    <t>Models</t>
  </si>
  <si>
    <t>Production</t>
  </si>
  <si>
    <t>Pick 1</t>
  </si>
  <si>
    <t>Pick 2</t>
  </si>
  <si>
    <t>Pick 3</t>
  </si>
  <si>
    <t>Pick 4</t>
  </si>
  <si>
    <t>Pick 5</t>
  </si>
  <si>
    <t>Pick 6</t>
  </si>
  <si>
    <t>Pick 7</t>
  </si>
  <si>
    <t>Penalty</t>
  </si>
  <si>
    <t>Model</t>
  </si>
  <si>
    <t>Pick&gt;1</t>
  </si>
  <si>
    <t>Cent</t>
  </si>
  <si>
    <t>Cost</t>
  </si>
  <si>
    <t>Sum Dev</t>
  </si>
  <si>
    <t>Optimize</t>
  </si>
  <si>
    <t>FindThe</t>
  </si>
  <si>
    <t>Stop Trials</t>
  </si>
  <si>
    <t>Stop Minutes</t>
  </si>
  <si>
    <t>Stop Change</t>
  </si>
  <si>
    <t>Stop Formula</t>
  </si>
  <si>
    <t>Pop. Size</t>
  </si>
  <si>
    <t>Constraint</t>
  </si>
  <si>
    <t>Up. Display</t>
  </si>
  <si>
    <t>PauseOnErr</t>
  </si>
  <si>
    <t>Solver</t>
  </si>
  <si>
    <t>Graph</t>
  </si>
  <si>
    <t>MACROS</t>
  </si>
  <si>
    <t>Start</t>
  </si>
  <si>
    <t>BeforeCalc</t>
  </si>
  <si>
    <t>AfterCalc</t>
  </si>
  <si>
    <t>EndTrial</t>
  </si>
  <si>
    <t>Finish</t>
  </si>
  <si>
    <t>Seed</t>
  </si>
  <si>
    <t>FORMAT</t>
  </si>
  <si>
    <t>#Chrom.</t>
  </si>
  <si>
    <t>#Const.</t>
  </si>
  <si>
    <t>Meth+OtherOps</t>
  </si>
  <si>
    <t>Mut.+Op</t>
  </si>
  <si>
    <t>Cross+Op</t>
  </si>
  <si>
    <t>Descr.</t>
  </si>
  <si>
    <t>TimeBlocks</t>
  </si>
  <si>
    <t>Const</t>
  </si>
  <si>
    <t>#Ranges</t>
  </si>
  <si>
    <t>Range</t>
  </si>
  <si>
    <t>Min</t>
  </si>
  <si>
    <t>Max</t>
  </si>
  <si>
    <t>Flags</t>
  </si>
  <si>
    <t>Type</t>
  </si>
  <si>
    <t>Entry M.</t>
  </si>
  <si>
    <t>Form.</t>
  </si>
  <si>
    <t>Description</t>
  </si>
  <si>
    <t>LeftVal</t>
  </si>
  <si>
    <t>LeftOp</t>
  </si>
  <si>
    <t>Ref.</t>
  </si>
  <si>
    <t>RightOp</t>
  </si>
  <si>
    <t>RightVal</t>
  </si>
  <si>
    <t>PenaltyFct</t>
  </si>
  <si>
    <t>Unused</t>
  </si>
  <si>
    <t>DEVEVAL</t>
  </si>
  <si>
    <t>EVAL</t>
  </si>
  <si>
    <t>UNUSED</t>
  </si>
  <si>
    <t>RECIPE_x0001_11</t>
  </si>
  <si>
    <t>Default parent selection</t>
  </si>
  <si>
    <t>Default mutation</t>
  </si>
  <si>
    <t>Default crossover</t>
  </si>
  <si>
    <t>Default backtrack</t>
  </si>
  <si>
    <t>Arithmetic crossover</t>
  </si>
  <si>
    <t>Heuristic crossover</t>
  </si>
  <si>
    <t>Cauchy mutation</t>
  </si>
  <si>
    <t>Boundary mutation</t>
  </si>
  <si>
    <t>Non-uniform mutation</t>
  </si>
  <si>
    <t>Linear</t>
  </si>
  <si>
    <t>Local search</t>
  </si>
  <si>
    <t>True,False,False</t>
  </si>
  <si>
    <t>Wrong #</t>
  </si>
  <si>
    <t>Penalties for Early Pickup</t>
  </si>
  <si>
    <t>Off-target</t>
  </si>
  <si>
    <t>Hrs/week</t>
  </si>
  <si>
    <t>9 models</t>
  </si>
  <si>
    <t>1950/50=39</t>
  </si>
  <si>
    <t>off 807.5 hours</t>
  </si>
  <si>
    <t>off bhy 100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</si>
</sst>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7"/>
  <sheetViews>
    <sheetView workbookViewId="0"/>
  </sheetViews>
  <sheetFormatPr defaultColWidth="10.7109375" defaultRowHeight="12.75" x14ac:dyDescent="0.2"/>
  <cols>
    <col min="1" max="1" width="11.7109375" customWidth="1"/>
    <col min="2" max="4" width="10.7109375" customWidth="1"/>
    <col min="5" max="5" width="12.7109375" customWidth="1"/>
    <col min="6" max="11" width="10.7109375" customWidth="1"/>
    <col min="12" max="47" width="10.7109375" hidden="1" customWidth="1"/>
  </cols>
  <sheetData>
    <row r="1" spans="1:60" x14ac:dyDescent="0.2">
      <c r="A1" t="s">
        <v>27</v>
      </c>
      <c r="B1">
        <f>deere!$O$6</f>
        <v>3424.5</v>
      </c>
      <c r="F1" t="s">
        <v>39</v>
      </c>
      <c r="I1" t="s">
        <v>46</v>
      </c>
      <c r="J1">
        <v>3</v>
      </c>
    </row>
    <row r="2" spans="1:60" x14ac:dyDescent="0.2">
      <c r="A2" t="s">
        <v>28</v>
      </c>
      <c r="B2">
        <v>1</v>
      </c>
      <c r="C2">
        <v>0</v>
      </c>
      <c r="F2" t="s">
        <v>40</v>
      </c>
      <c r="G2" t="b">
        <v>0</v>
      </c>
    </row>
    <row r="3" spans="1:60" x14ac:dyDescent="0.2">
      <c r="A3" t="s">
        <v>29</v>
      </c>
      <c r="B3" t="b">
        <v>0</v>
      </c>
      <c r="C3">
        <v>1000</v>
      </c>
      <c r="F3" t="s">
        <v>41</v>
      </c>
      <c r="G3" t="b">
        <v>0</v>
      </c>
    </row>
    <row r="4" spans="1:60" x14ac:dyDescent="0.2">
      <c r="A4" t="s">
        <v>30</v>
      </c>
      <c r="B4" t="b">
        <v>0</v>
      </c>
      <c r="C4">
        <v>5</v>
      </c>
      <c r="F4" t="s">
        <v>42</v>
      </c>
      <c r="G4" t="b">
        <v>0</v>
      </c>
    </row>
    <row r="5" spans="1:60" x14ac:dyDescent="0.2">
      <c r="A5" t="s">
        <v>31</v>
      </c>
      <c r="B5" t="b">
        <v>0</v>
      </c>
      <c r="C5">
        <v>100</v>
      </c>
      <c r="D5">
        <v>1</v>
      </c>
      <c r="E5" t="b">
        <v>1</v>
      </c>
      <c r="F5" t="s">
        <v>43</v>
      </c>
      <c r="G5" t="b">
        <v>0</v>
      </c>
    </row>
    <row r="6" spans="1:60" x14ac:dyDescent="0.2">
      <c r="A6" t="s">
        <v>32</v>
      </c>
      <c r="B6" t="b">
        <v>0</v>
      </c>
      <c r="F6" t="s">
        <v>44</v>
      </c>
      <c r="G6" t="b">
        <v>0</v>
      </c>
    </row>
    <row r="7" spans="1:60" x14ac:dyDescent="0.2">
      <c r="A7" t="s">
        <v>33</v>
      </c>
      <c r="B7">
        <v>50</v>
      </c>
    </row>
    <row r="8" spans="1:60" x14ac:dyDescent="0.2">
      <c r="A8" t="s">
        <v>34</v>
      </c>
      <c r="B8" t="s">
        <v>73</v>
      </c>
      <c r="F8" t="s">
        <v>45</v>
      </c>
      <c r="G8" t="b">
        <v>1</v>
      </c>
      <c r="H8">
        <v>1</v>
      </c>
    </row>
    <row r="9" spans="1:60" x14ac:dyDescent="0.2">
      <c r="A9" t="s">
        <v>35</v>
      </c>
      <c r="B9">
        <v>2</v>
      </c>
    </row>
    <row r="10" spans="1:60" x14ac:dyDescent="0.2">
      <c r="A10" t="s">
        <v>36</v>
      </c>
      <c r="B10" t="b">
        <v>0</v>
      </c>
    </row>
    <row r="11" spans="1:60" x14ac:dyDescent="0.2">
      <c r="A11" t="s">
        <v>37</v>
      </c>
      <c r="B11" t="s">
        <v>73</v>
      </c>
    </row>
    <row r="12" spans="1:60" x14ac:dyDescent="0.2">
      <c r="A12" t="s">
        <v>38</v>
      </c>
      <c r="B12" t="b">
        <v>0</v>
      </c>
    </row>
    <row r="14" spans="1:60" ht="13.5" thickBot="1" x14ac:dyDescent="0.25">
      <c r="A14" t="s">
        <v>47</v>
      </c>
      <c r="B14">
        <v>1</v>
      </c>
      <c r="AX14" t="s">
        <v>48</v>
      </c>
      <c r="AY14">
        <v>0</v>
      </c>
    </row>
    <row r="15" spans="1:60" s="2" customFormat="1" ht="13.5" thickTop="1" x14ac:dyDescent="0.2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53</v>
      </c>
      <c r="F15" s="2" t="s">
        <v>54</v>
      </c>
      <c r="G15" s="2" t="s">
        <v>55</v>
      </c>
      <c r="H15" s="2" t="s">
        <v>56</v>
      </c>
      <c r="I15" s="2" t="s">
        <v>57</v>
      </c>
      <c r="J15" s="2" t="s">
        <v>58</v>
      </c>
      <c r="K15" s="2" t="s">
        <v>59</v>
      </c>
      <c r="AV15" s="2" t="s">
        <v>71</v>
      </c>
      <c r="AW15" s="2" t="s">
        <v>72</v>
      </c>
      <c r="AX15" s="2" t="s">
        <v>60</v>
      </c>
      <c r="AY15" s="2" t="s">
        <v>61</v>
      </c>
      <c r="AZ15" s="2" t="s">
        <v>62</v>
      </c>
      <c r="BA15" s="2" t="s">
        <v>63</v>
      </c>
      <c r="BB15" s="2" t="s">
        <v>64</v>
      </c>
      <c r="BC15" s="2" t="s">
        <v>65</v>
      </c>
      <c r="BD15" s="2" t="s">
        <v>66</v>
      </c>
      <c r="BE15" s="2" t="s">
        <v>67</v>
      </c>
      <c r="BF15" s="2" t="s">
        <v>68</v>
      </c>
      <c r="BG15" s="2" t="s">
        <v>69</v>
      </c>
      <c r="BH15" s="2" t="s">
        <v>70</v>
      </c>
    </row>
    <row r="16" spans="1:60" x14ac:dyDescent="0.2">
      <c r="A16" t="s">
        <v>74</v>
      </c>
      <c r="B16">
        <v>-1</v>
      </c>
      <c r="C16">
        <v>0.5</v>
      </c>
      <c r="E16">
        <v>0</v>
      </c>
      <c r="G16">
        <v>1</v>
      </c>
      <c r="H16">
        <f>deere!$B$16:$H$19</f>
        <v>13</v>
      </c>
      <c r="I16">
        <v>0</v>
      </c>
      <c r="J16">
        <v>110</v>
      </c>
      <c r="K16" t="s">
        <v>86</v>
      </c>
    </row>
    <row r="17" spans="1:1" x14ac:dyDescent="0.2">
      <c r="A17" t="s">
        <v>75</v>
      </c>
    </row>
    <row r="18" spans="1:1" x14ac:dyDescent="0.2">
      <c r="A18" t="s">
        <v>76</v>
      </c>
    </row>
    <row r="19" spans="1:1" x14ac:dyDescent="0.2">
      <c r="A19" t="s">
        <v>77</v>
      </c>
    </row>
    <row r="20" spans="1:1" x14ac:dyDescent="0.2">
      <c r="A20" t="s">
        <v>78</v>
      </c>
    </row>
    <row r="21" spans="1:1" x14ac:dyDescent="0.2">
      <c r="A21" t="s">
        <v>79</v>
      </c>
    </row>
    <row r="22" spans="1:1" x14ac:dyDescent="0.2">
      <c r="A22" t="s">
        <v>80</v>
      </c>
    </row>
    <row r="23" spans="1:1" x14ac:dyDescent="0.2">
      <c r="A23" t="s">
        <v>81</v>
      </c>
    </row>
    <row r="24" spans="1:1" x14ac:dyDescent="0.2">
      <c r="A24" t="s">
        <v>82</v>
      </c>
    </row>
    <row r="25" spans="1:1" x14ac:dyDescent="0.2">
      <c r="A25" t="s">
        <v>83</v>
      </c>
    </row>
    <row r="26" spans="1:1" x14ac:dyDescent="0.2">
      <c r="A26" t="s">
        <v>84</v>
      </c>
    </row>
    <row r="27" spans="1:1" x14ac:dyDescent="0.2">
      <c r="A27" t="s">
        <v>85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workbookViewId="0">
      <selection activeCell="P2" sqref="P2:R5"/>
    </sheetView>
  </sheetViews>
  <sheetFormatPr defaultRowHeight="12.75" x14ac:dyDescent="0.2"/>
  <cols>
    <col min="1" max="1" width="15.42578125" style="1" customWidth="1"/>
    <col min="2" max="16384" width="9.140625" style="1"/>
  </cols>
  <sheetData>
    <row r="1" spans="1:16" x14ac:dyDescent="0.2">
      <c r="N1" s="1" t="s">
        <v>21</v>
      </c>
      <c r="O1" s="1" t="s">
        <v>25</v>
      </c>
    </row>
    <row r="2" spans="1:16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200</v>
      </c>
      <c r="O2" s="1">
        <f>N2*B10</f>
        <v>3200</v>
      </c>
    </row>
    <row r="3" spans="1:16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0</v>
      </c>
    </row>
    <row r="4" spans="1:16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1">
        <v>1</v>
      </c>
      <c r="O4" s="1">
        <f>K21*N4</f>
        <v>224.5</v>
      </c>
    </row>
    <row r="5" spans="1:16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0</v>
      </c>
    </row>
    <row r="6" spans="1:16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4">
        <f>SUM(O2:O5)</f>
        <v>3424.5</v>
      </c>
    </row>
    <row r="7" spans="1:16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6" x14ac:dyDescent="0.2">
      <c r="B9" s="1" t="s">
        <v>10</v>
      </c>
    </row>
    <row r="10" spans="1:16" x14ac:dyDescent="0.2">
      <c r="A10" s="1" t="s">
        <v>12</v>
      </c>
      <c r="B10" s="1">
        <f>SUM(B11:B14)</f>
        <v>16</v>
      </c>
      <c r="E10" s="1" t="s">
        <v>90</v>
      </c>
    </row>
    <row r="11" spans="1:16" x14ac:dyDescent="0.2">
      <c r="A11" s="1" t="s">
        <v>6</v>
      </c>
      <c r="B11" s="1">
        <f>COUNTIF(B16:H16,"&gt;0")</f>
        <v>7</v>
      </c>
      <c r="D11" s="1" t="s">
        <v>3</v>
      </c>
      <c r="E11" s="1">
        <f>SUMPRODUCT($B$3:$H$3,B5:H5)/4</f>
        <v>375</v>
      </c>
    </row>
    <row r="12" spans="1:16" x14ac:dyDescent="0.2">
      <c r="A12" s="1" t="s">
        <v>7</v>
      </c>
      <c r="B12" s="1">
        <f>COUNTIF(B17:H17,"&gt;0")</f>
        <v>3</v>
      </c>
      <c r="D12" s="1" t="s">
        <v>4</v>
      </c>
      <c r="E12" s="1">
        <f>SUMPRODUCT($B$3:$H$3,B6:H6)/4</f>
        <v>368.75</v>
      </c>
    </row>
    <row r="13" spans="1:16" x14ac:dyDescent="0.2">
      <c r="A13" s="1" t="s">
        <v>8</v>
      </c>
      <c r="B13" s="1">
        <f>COUNTIF(B18:H18,"&gt;0")</f>
        <v>3</v>
      </c>
      <c r="D13" s="1" t="s">
        <v>5</v>
      </c>
      <c r="E13" s="1">
        <f>SUMPRODUCT($B$3:$H$3,B7:H7)/4</f>
        <v>382.5</v>
      </c>
      <c r="I13" s="1" t="s">
        <v>88</v>
      </c>
    </row>
    <row r="14" spans="1:16" x14ac:dyDescent="0.2">
      <c r="A14" s="1" t="s">
        <v>9</v>
      </c>
      <c r="B14" s="1">
        <f>COUNTIF(B19:H19,"&gt;0")</f>
        <v>3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6" x14ac:dyDescent="0.2">
      <c r="A15" s="1" t="s">
        <v>13</v>
      </c>
    </row>
    <row r="16" spans="1:16" x14ac:dyDescent="0.2">
      <c r="A16" s="1" t="s">
        <v>6</v>
      </c>
      <c r="B16" s="3">
        <v>43</v>
      </c>
      <c r="C16" s="3">
        <v>22</v>
      </c>
      <c r="D16" s="3">
        <v>17</v>
      </c>
      <c r="E16" s="3">
        <v>30</v>
      </c>
      <c r="F16" s="3">
        <v>29</v>
      </c>
      <c r="G16" s="3">
        <v>12</v>
      </c>
      <c r="H16" s="3">
        <v>13</v>
      </c>
      <c r="I16" s="1">
        <f>IF(B16&lt;B4,B4-B16,0)</f>
        <v>0</v>
      </c>
      <c r="J16" s="1">
        <f t="shared" ref="J16:O16" si="0">IF(C16&lt;C4,C4-C16,0)</f>
        <v>0</v>
      </c>
      <c r="K16" s="1">
        <f t="shared" si="0"/>
        <v>0</v>
      </c>
      <c r="L16" s="1">
        <f t="shared" si="0"/>
        <v>0</v>
      </c>
      <c r="M16" s="1">
        <f t="shared" si="0"/>
        <v>0</v>
      </c>
      <c r="N16" s="1">
        <f t="shared" si="0"/>
        <v>0</v>
      </c>
      <c r="O16" s="1">
        <f t="shared" si="0"/>
        <v>0</v>
      </c>
      <c r="P16" s="1">
        <f>SUM(I16:O16)</f>
        <v>0</v>
      </c>
    </row>
    <row r="17" spans="1:11" x14ac:dyDescent="0.2">
      <c r="A17" s="1" t="s">
        <v>7</v>
      </c>
      <c r="B17" s="3">
        <v>0</v>
      </c>
      <c r="C17" s="3">
        <v>68</v>
      </c>
      <c r="D17" s="3">
        <v>83</v>
      </c>
      <c r="E17" s="3">
        <v>41</v>
      </c>
      <c r="F17" s="3">
        <v>0</v>
      </c>
      <c r="G17" s="3">
        <v>0</v>
      </c>
      <c r="H17" s="3">
        <v>0</v>
      </c>
    </row>
    <row r="18" spans="1:11" x14ac:dyDescent="0.2">
      <c r="A18" s="1" t="s">
        <v>8</v>
      </c>
      <c r="B18" s="3">
        <v>67</v>
      </c>
      <c r="C18" s="3">
        <v>0</v>
      </c>
      <c r="D18" s="3">
        <v>0</v>
      </c>
      <c r="E18" s="3">
        <v>0</v>
      </c>
      <c r="F18" s="3">
        <v>51</v>
      </c>
      <c r="G18" s="3">
        <v>0</v>
      </c>
      <c r="H18" s="3">
        <v>43</v>
      </c>
    </row>
    <row r="19" spans="1:11" x14ac:dyDescent="0.2">
      <c r="A19" s="1" t="s">
        <v>9</v>
      </c>
      <c r="B19" s="3">
        <v>0</v>
      </c>
      <c r="C19" s="3">
        <v>0</v>
      </c>
      <c r="D19" s="3">
        <v>0</v>
      </c>
      <c r="E19" s="3">
        <v>44</v>
      </c>
      <c r="F19" s="3">
        <v>0</v>
      </c>
      <c r="G19" s="3">
        <v>48</v>
      </c>
      <c r="H19" s="3">
        <v>24</v>
      </c>
    </row>
    <row r="20" spans="1:11" x14ac:dyDescent="0.2">
      <c r="A20" s="1" t="s">
        <v>10</v>
      </c>
      <c r="B20" s="1">
        <f>SUM(B16:B19)</f>
        <v>110</v>
      </c>
      <c r="C20" s="1">
        <f t="shared" ref="C20:H20" si="1">SUM(C16:C19)</f>
        <v>90</v>
      </c>
      <c r="D20" s="1">
        <f t="shared" si="1"/>
        <v>100</v>
      </c>
      <c r="E20" s="1">
        <f t="shared" si="1"/>
        <v>115</v>
      </c>
      <c r="F20" s="1">
        <f t="shared" si="1"/>
        <v>80</v>
      </c>
      <c r="G20" s="1">
        <f t="shared" si="1"/>
        <v>60</v>
      </c>
      <c r="H20" s="1">
        <f t="shared" si="1"/>
        <v>80</v>
      </c>
    </row>
    <row r="21" spans="1:11" x14ac:dyDescent="0.2">
      <c r="A21" s="1" t="s">
        <v>89</v>
      </c>
      <c r="B21" s="1">
        <f>ABS(B20-B3)</f>
        <v>0</v>
      </c>
      <c r="C21" s="1">
        <f t="shared" ref="C21:H21" si="2">ABS(C20-C3)</f>
        <v>0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0</v>
      </c>
      <c r="H21" s="1">
        <f t="shared" si="2"/>
        <v>0</v>
      </c>
      <c r="J21" s="1" t="s">
        <v>26</v>
      </c>
      <c r="K21" s="1">
        <f>SUM(J23:J37)</f>
        <v>224.5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129</v>
      </c>
      <c r="C23" s="1">
        <f t="shared" ref="B23:H24" si="3">C5*C$16</f>
        <v>44</v>
      </c>
      <c r="D23" s="1">
        <f t="shared" si="3"/>
        <v>34</v>
      </c>
      <c r="E23" s="1">
        <f t="shared" si="3"/>
        <v>60</v>
      </c>
      <c r="F23" s="1">
        <f t="shared" si="3"/>
        <v>58</v>
      </c>
      <c r="G23" s="1">
        <f t="shared" si="3"/>
        <v>48</v>
      </c>
      <c r="H23" s="1">
        <f t="shared" si="3"/>
        <v>26</v>
      </c>
      <c r="I23" s="1">
        <f>SUM(B23:H23)</f>
        <v>399</v>
      </c>
      <c r="J23" s="1">
        <f>ABS(I23-E11)</f>
        <v>24</v>
      </c>
    </row>
    <row r="24" spans="1:11" x14ac:dyDescent="0.2">
      <c r="A24" s="1" t="s">
        <v>4</v>
      </c>
      <c r="B24" s="1">
        <f t="shared" si="3"/>
        <v>43</v>
      </c>
      <c r="C24" s="1">
        <f t="shared" si="3"/>
        <v>44</v>
      </c>
      <c r="D24" s="1">
        <f t="shared" si="3"/>
        <v>17</v>
      </c>
      <c r="E24" s="1">
        <f t="shared" si="3"/>
        <v>90</v>
      </c>
      <c r="F24" s="1">
        <f t="shared" si="3"/>
        <v>87</v>
      </c>
      <c r="G24" s="1">
        <f t="shared" si="3"/>
        <v>36</v>
      </c>
      <c r="H24" s="1">
        <f t="shared" si="3"/>
        <v>52</v>
      </c>
      <c r="I24" s="1">
        <f t="shared" ref="I24:I37" si="4">SUM(B24:H24)</f>
        <v>369</v>
      </c>
      <c r="J24" s="1">
        <f>ABS(I24-E12)</f>
        <v>0.25</v>
      </c>
    </row>
    <row r="25" spans="1:11" x14ac:dyDescent="0.2">
      <c r="A25" s="1" t="s">
        <v>5</v>
      </c>
      <c r="B25" s="1">
        <f t="shared" ref="B25:H25" si="5">B7*B$16</f>
        <v>86</v>
      </c>
      <c r="C25" s="1">
        <f t="shared" si="5"/>
        <v>66</v>
      </c>
      <c r="D25" s="1">
        <f t="shared" si="5"/>
        <v>0</v>
      </c>
      <c r="E25" s="1">
        <f t="shared" si="5"/>
        <v>120</v>
      </c>
      <c r="F25" s="1">
        <f t="shared" si="5"/>
        <v>87</v>
      </c>
      <c r="G25" s="1">
        <f t="shared" si="5"/>
        <v>36</v>
      </c>
      <c r="H25" s="1">
        <f t="shared" si="5"/>
        <v>26</v>
      </c>
      <c r="I25" s="1">
        <f t="shared" si="4"/>
        <v>421</v>
      </c>
      <c r="J25" s="1">
        <f>ABS(I25-E13)</f>
        <v>38.5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8" si="6">B5*B$17</f>
        <v>0</v>
      </c>
      <c r="C27" s="1">
        <f t="shared" si="6"/>
        <v>136</v>
      </c>
      <c r="D27" s="1">
        <f t="shared" si="6"/>
        <v>166</v>
      </c>
      <c r="E27" s="1">
        <f t="shared" si="6"/>
        <v>82</v>
      </c>
      <c r="F27" s="1">
        <f t="shared" si="6"/>
        <v>0</v>
      </c>
      <c r="G27" s="1">
        <f t="shared" si="6"/>
        <v>0</v>
      </c>
      <c r="H27" s="1">
        <f t="shared" si="6"/>
        <v>0</v>
      </c>
      <c r="I27" s="1">
        <f t="shared" si="4"/>
        <v>384</v>
      </c>
      <c r="J27" s="1">
        <f>ABS(I27-E11)</f>
        <v>9</v>
      </c>
    </row>
    <row r="28" spans="1:11" x14ac:dyDescent="0.2">
      <c r="A28" s="1" t="s">
        <v>4</v>
      </c>
      <c r="B28" s="1">
        <f t="shared" si="6"/>
        <v>0</v>
      </c>
      <c r="C28" s="1">
        <f t="shared" si="6"/>
        <v>136</v>
      </c>
      <c r="D28" s="1">
        <f t="shared" si="6"/>
        <v>83</v>
      </c>
      <c r="E28" s="1">
        <f t="shared" si="6"/>
        <v>123</v>
      </c>
      <c r="F28" s="1">
        <f t="shared" si="6"/>
        <v>0</v>
      </c>
      <c r="G28" s="1">
        <f t="shared" si="6"/>
        <v>0</v>
      </c>
      <c r="H28" s="1">
        <f t="shared" si="6"/>
        <v>0</v>
      </c>
      <c r="I28" s="1">
        <f t="shared" si="4"/>
        <v>342</v>
      </c>
      <c r="J28" s="1">
        <f>ABS(I28-E12)</f>
        <v>26.75</v>
      </c>
    </row>
    <row r="29" spans="1:11" x14ac:dyDescent="0.2">
      <c r="A29" s="1" t="s">
        <v>5</v>
      </c>
      <c r="B29" s="1">
        <f t="shared" ref="B29:H29" si="7">B7*B$17</f>
        <v>0</v>
      </c>
      <c r="C29" s="1">
        <f t="shared" si="7"/>
        <v>204</v>
      </c>
      <c r="D29" s="1">
        <f t="shared" si="7"/>
        <v>0</v>
      </c>
      <c r="E29" s="1">
        <f t="shared" si="7"/>
        <v>164</v>
      </c>
      <c r="F29" s="1">
        <f t="shared" si="7"/>
        <v>0</v>
      </c>
      <c r="G29" s="1">
        <f t="shared" si="7"/>
        <v>0</v>
      </c>
      <c r="H29" s="1">
        <f t="shared" si="7"/>
        <v>0</v>
      </c>
      <c r="I29" s="1">
        <f t="shared" si="4"/>
        <v>368</v>
      </c>
      <c r="J29" s="1">
        <f>ABS(I29-E13)</f>
        <v>14.5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1" si="8">B$18*B5</f>
        <v>201</v>
      </c>
      <c r="C31" s="1">
        <f t="shared" si="8"/>
        <v>0</v>
      </c>
      <c r="D31" s="1">
        <f t="shared" si="8"/>
        <v>0</v>
      </c>
      <c r="E31" s="1">
        <f t="shared" si="8"/>
        <v>0</v>
      </c>
      <c r="F31" s="1">
        <f t="shared" si="8"/>
        <v>102</v>
      </c>
      <c r="G31" s="1">
        <f t="shared" si="8"/>
        <v>0</v>
      </c>
      <c r="H31" s="1">
        <f t="shared" si="8"/>
        <v>86</v>
      </c>
      <c r="I31" s="1">
        <f t="shared" si="4"/>
        <v>389</v>
      </c>
      <c r="J31" s="1">
        <f>ABS(I31-E11)</f>
        <v>14</v>
      </c>
    </row>
    <row r="32" spans="1:11" x14ac:dyDescent="0.2">
      <c r="A32" s="1" t="s">
        <v>4</v>
      </c>
      <c r="B32" s="1">
        <f t="shared" ref="B32:H32" si="9">B$18*B6</f>
        <v>67</v>
      </c>
      <c r="C32" s="1">
        <f t="shared" si="9"/>
        <v>0</v>
      </c>
      <c r="D32" s="1">
        <f t="shared" si="9"/>
        <v>0</v>
      </c>
      <c r="E32" s="1">
        <f t="shared" si="9"/>
        <v>0</v>
      </c>
      <c r="F32" s="1">
        <f t="shared" si="9"/>
        <v>153</v>
      </c>
      <c r="G32" s="1">
        <f t="shared" si="9"/>
        <v>0</v>
      </c>
      <c r="H32" s="1">
        <f t="shared" si="9"/>
        <v>172</v>
      </c>
      <c r="I32" s="1">
        <f t="shared" si="4"/>
        <v>392</v>
      </c>
      <c r="J32" s="1">
        <f>ABS(I32-E12)</f>
        <v>23.25</v>
      </c>
    </row>
    <row r="33" spans="1:10" x14ac:dyDescent="0.2">
      <c r="A33" s="1" t="s">
        <v>5</v>
      </c>
      <c r="B33" s="1">
        <f t="shared" ref="B33:H33" si="10">B$18*B7</f>
        <v>134</v>
      </c>
      <c r="C33" s="1">
        <f t="shared" si="10"/>
        <v>0</v>
      </c>
      <c r="D33" s="1">
        <f t="shared" si="10"/>
        <v>0</v>
      </c>
      <c r="E33" s="1">
        <f t="shared" si="10"/>
        <v>0</v>
      </c>
      <c r="F33" s="1">
        <f t="shared" si="10"/>
        <v>153</v>
      </c>
      <c r="G33" s="1">
        <f t="shared" si="10"/>
        <v>0</v>
      </c>
      <c r="H33" s="1">
        <f t="shared" si="10"/>
        <v>86</v>
      </c>
      <c r="I33" s="1">
        <f t="shared" si="4"/>
        <v>373</v>
      </c>
      <c r="J33" s="1">
        <f>ABS(I33-E13)</f>
        <v>9.5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6" si="11">B$19*B5</f>
        <v>0</v>
      </c>
      <c r="C35" s="1">
        <f t="shared" si="11"/>
        <v>0</v>
      </c>
      <c r="D35" s="1">
        <f t="shared" si="11"/>
        <v>0</v>
      </c>
      <c r="E35" s="1">
        <f t="shared" si="11"/>
        <v>88</v>
      </c>
      <c r="F35" s="1">
        <f t="shared" si="11"/>
        <v>0</v>
      </c>
      <c r="G35" s="1">
        <f t="shared" si="11"/>
        <v>192</v>
      </c>
      <c r="H35" s="1">
        <f t="shared" si="11"/>
        <v>48</v>
      </c>
      <c r="I35" s="1">
        <f t="shared" si="4"/>
        <v>328</v>
      </c>
      <c r="J35" s="1">
        <f>ABS(I35-E11)</f>
        <v>47</v>
      </c>
    </row>
    <row r="36" spans="1:10" x14ac:dyDescent="0.2">
      <c r="A36" s="1" t="s">
        <v>4</v>
      </c>
      <c r="B36" s="1">
        <f t="shared" si="11"/>
        <v>0</v>
      </c>
      <c r="C36" s="1">
        <f t="shared" si="11"/>
        <v>0</v>
      </c>
      <c r="D36" s="1">
        <f t="shared" si="11"/>
        <v>0</v>
      </c>
      <c r="E36" s="1">
        <f t="shared" si="11"/>
        <v>132</v>
      </c>
      <c r="F36" s="1">
        <f t="shared" si="11"/>
        <v>0</v>
      </c>
      <c r="G36" s="1">
        <f t="shared" si="11"/>
        <v>144</v>
      </c>
      <c r="H36" s="1">
        <f t="shared" si="11"/>
        <v>96</v>
      </c>
      <c r="I36" s="1">
        <f t="shared" si="4"/>
        <v>372</v>
      </c>
      <c r="J36" s="1">
        <f>ABS(I36-E12)</f>
        <v>3.25</v>
      </c>
    </row>
    <row r="37" spans="1:10" x14ac:dyDescent="0.2">
      <c r="A37" s="1" t="s">
        <v>5</v>
      </c>
      <c r="B37" s="1">
        <f t="shared" ref="B37:H37" si="12">B$19*B7</f>
        <v>0</v>
      </c>
      <c r="C37" s="1">
        <f t="shared" si="12"/>
        <v>0</v>
      </c>
      <c r="D37" s="1">
        <f t="shared" si="12"/>
        <v>0</v>
      </c>
      <c r="E37" s="1">
        <f t="shared" si="12"/>
        <v>176</v>
      </c>
      <c r="F37" s="1">
        <f t="shared" si="12"/>
        <v>0</v>
      </c>
      <c r="G37" s="1">
        <f t="shared" si="12"/>
        <v>144</v>
      </c>
      <c r="H37" s="1">
        <f t="shared" si="12"/>
        <v>48</v>
      </c>
      <c r="I37" s="1">
        <f t="shared" si="4"/>
        <v>368</v>
      </c>
      <c r="J37" s="1">
        <f>ABS(I37-E13)</f>
        <v>14.5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honeticPr fontId="0" type="noConversion"/>
  <printOptions headings="1" gridLines="1"/>
  <pageMargins left="0.75" right="0.75" top="1" bottom="1" header="0.5" footer="0.5"/>
  <pageSetup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workbookViewId="0">
      <selection activeCell="P6" sqref="P6"/>
    </sheetView>
  </sheetViews>
  <sheetFormatPr defaultRowHeight="12.75" x14ac:dyDescent="0.2"/>
  <cols>
    <col min="1" max="1" width="13.28515625" style="1" bestFit="1" customWidth="1"/>
    <col min="2" max="16384" width="9.140625" style="1"/>
  </cols>
  <sheetData>
    <row r="1" spans="1:16" x14ac:dyDescent="0.2">
      <c r="N1" s="1" t="s">
        <v>21</v>
      </c>
      <c r="O1" s="1" t="s">
        <v>25</v>
      </c>
    </row>
    <row r="2" spans="1:16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800</v>
      </c>
      <c r="O2" s="1">
        <f>N2*B10</f>
        <v>7200</v>
      </c>
      <c r="P2" s="1" t="s">
        <v>91</v>
      </c>
    </row>
    <row r="3" spans="1:16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1950</v>
      </c>
      <c r="P3" s="1" t="s">
        <v>92</v>
      </c>
    </row>
    <row r="4" spans="1:16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1">
        <v>1</v>
      </c>
      <c r="O4" s="1">
        <f>K21*N4</f>
        <v>807.5</v>
      </c>
      <c r="P4" s="1" t="s">
        <v>93</v>
      </c>
    </row>
    <row r="5" spans="1:16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1000.0000000000001</v>
      </c>
      <c r="P5" s="1" t="s">
        <v>94</v>
      </c>
    </row>
    <row r="6" spans="1:16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1">
        <f>SUM(O2:O5)</f>
        <v>10957.5</v>
      </c>
    </row>
    <row r="7" spans="1:16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6" x14ac:dyDescent="0.2">
      <c r="B9" s="1" t="s">
        <v>10</v>
      </c>
    </row>
    <row r="10" spans="1:16" x14ac:dyDescent="0.2">
      <c r="A10" s="1" t="s">
        <v>12</v>
      </c>
      <c r="B10" s="1">
        <f>SUM(B11:B14)</f>
        <v>9</v>
      </c>
      <c r="E10" s="1" t="s">
        <v>90</v>
      </c>
    </row>
    <row r="11" spans="1:16" x14ac:dyDescent="0.2">
      <c r="A11" s="1" t="s">
        <v>6</v>
      </c>
      <c r="B11" s="1">
        <f>COUNTIF(B16:H16,"&gt;0")</f>
        <v>4</v>
      </c>
      <c r="D11" s="1" t="s">
        <v>3</v>
      </c>
      <c r="E11" s="1">
        <f>SUMPRODUCT($B$3:$H$3,B5:H5)/4</f>
        <v>375</v>
      </c>
    </row>
    <row r="12" spans="1:16" x14ac:dyDescent="0.2">
      <c r="A12" s="1" t="s">
        <v>7</v>
      </c>
      <c r="B12" s="1">
        <f>COUNTIF(B17:H17,"&gt;0")</f>
        <v>2</v>
      </c>
      <c r="D12" s="1" t="s">
        <v>4</v>
      </c>
      <c r="E12" s="1">
        <f>SUMPRODUCT($B$3:$H$3,B6:H6)/4</f>
        <v>368.75</v>
      </c>
    </row>
    <row r="13" spans="1:16" x14ac:dyDescent="0.2">
      <c r="A13" s="1" t="s">
        <v>8</v>
      </c>
      <c r="B13" s="1">
        <f>COUNTIF(B18:H18,"&gt;0")</f>
        <v>2</v>
      </c>
      <c r="D13" s="1" t="s">
        <v>5</v>
      </c>
      <c r="E13" s="1">
        <f>SUMPRODUCT($B$3:$H$3,B7:H7)/4</f>
        <v>382.5</v>
      </c>
      <c r="I13" s="1" t="s">
        <v>88</v>
      </c>
    </row>
    <row r="14" spans="1:16" x14ac:dyDescent="0.2">
      <c r="A14" s="1" t="s">
        <v>9</v>
      </c>
      <c r="B14" s="1">
        <f>COUNTIF(B19:H19,"&gt;0")</f>
        <v>1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6" x14ac:dyDescent="0.2">
      <c r="A15" s="1" t="s">
        <v>13</v>
      </c>
    </row>
    <row r="16" spans="1:16" x14ac:dyDescent="0.2">
      <c r="A16" s="1" t="s">
        <v>6</v>
      </c>
      <c r="B16" s="3">
        <v>39</v>
      </c>
      <c r="C16" s="3">
        <v>19.999999999999993</v>
      </c>
      <c r="D16" s="3">
        <v>0</v>
      </c>
      <c r="E16" s="3">
        <v>30.000000000000014</v>
      </c>
      <c r="F16" s="3">
        <v>80</v>
      </c>
      <c r="G16" s="3">
        <v>0</v>
      </c>
      <c r="H16" s="3">
        <v>0</v>
      </c>
      <c r="I16" s="1">
        <f>IF(B16&lt;B4,B4-B16,0)</f>
        <v>0</v>
      </c>
      <c r="J16" s="1">
        <f t="shared" ref="J16:O16" si="0">IF(C16&lt;C4,C4-C16,0)</f>
        <v>0</v>
      </c>
      <c r="K16" s="1">
        <f t="shared" si="0"/>
        <v>15</v>
      </c>
      <c r="L16" s="1">
        <f t="shared" si="0"/>
        <v>0</v>
      </c>
      <c r="M16" s="1">
        <f t="shared" si="0"/>
        <v>0</v>
      </c>
      <c r="N16" s="1">
        <f t="shared" si="0"/>
        <v>12</v>
      </c>
      <c r="O16" s="1">
        <f t="shared" si="0"/>
        <v>12</v>
      </c>
      <c r="P16" s="1">
        <f>SUM(I16:O16)</f>
        <v>39</v>
      </c>
    </row>
    <row r="17" spans="1:11" x14ac:dyDescent="0.2">
      <c r="A17" s="1" t="s">
        <v>7</v>
      </c>
      <c r="B17" s="3">
        <v>0</v>
      </c>
      <c r="C17" s="3">
        <v>0</v>
      </c>
      <c r="D17" s="3">
        <v>96</v>
      </c>
      <c r="E17" s="3">
        <v>85</v>
      </c>
      <c r="F17" s="3">
        <v>0</v>
      </c>
      <c r="G17" s="3">
        <v>0</v>
      </c>
      <c r="H17" s="3">
        <v>0</v>
      </c>
    </row>
    <row r="18" spans="1:11" x14ac:dyDescent="0.2">
      <c r="A18" s="1" t="s">
        <v>8</v>
      </c>
      <c r="B18" s="3">
        <v>71</v>
      </c>
      <c r="C18" s="3">
        <v>70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11" x14ac:dyDescent="0.2">
      <c r="A19" s="1" t="s">
        <v>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76</v>
      </c>
      <c r="H19" s="3">
        <v>0</v>
      </c>
    </row>
    <row r="20" spans="1:11" x14ac:dyDescent="0.2">
      <c r="A20" s="1" t="s">
        <v>10</v>
      </c>
      <c r="B20" s="1">
        <f>SUM(B16:B19)</f>
        <v>110</v>
      </c>
      <c r="C20" s="1">
        <f t="shared" ref="C20:H20" si="1">SUM(C16:C19)</f>
        <v>90</v>
      </c>
      <c r="D20" s="1">
        <f t="shared" si="1"/>
        <v>96</v>
      </c>
      <c r="E20" s="1">
        <f t="shared" si="1"/>
        <v>115.00000000000001</v>
      </c>
      <c r="F20" s="1">
        <f t="shared" si="1"/>
        <v>80</v>
      </c>
      <c r="G20" s="1">
        <f t="shared" si="1"/>
        <v>76</v>
      </c>
      <c r="H20" s="1">
        <f t="shared" si="1"/>
        <v>0</v>
      </c>
    </row>
    <row r="21" spans="1:11" x14ac:dyDescent="0.2">
      <c r="A21" s="1" t="s">
        <v>89</v>
      </c>
      <c r="B21" s="1">
        <f>ABS(B20-B3)</f>
        <v>0</v>
      </c>
      <c r="C21" s="1">
        <f t="shared" ref="C21:H21" si="2">ABS(C20-C3)</f>
        <v>0</v>
      </c>
      <c r="D21" s="1">
        <f t="shared" si="2"/>
        <v>4</v>
      </c>
      <c r="E21" s="1">
        <f t="shared" si="2"/>
        <v>1.4210854715202004E-14</v>
      </c>
      <c r="F21" s="1">
        <f t="shared" si="2"/>
        <v>0</v>
      </c>
      <c r="G21" s="1">
        <f t="shared" si="2"/>
        <v>16</v>
      </c>
      <c r="H21" s="1">
        <f t="shared" si="2"/>
        <v>80</v>
      </c>
      <c r="J21" s="1" t="s">
        <v>26</v>
      </c>
      <c r="K21" s="1">
        <f>SUM(J23:J37)</f>
        <v>807.5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117</v>
      </c>
      <c r="C23" s="1">
        <f t="shared" ref="B23:H25" si="3">C5*C$16</f>
        <v>39.999999999999986</v>
      </c>
      <c r="D23" s="1">
        <f t="shared" si="3"/>
        <v>0</v>
      </c>
      <c r="E23" s="1">
        <f t="shared" si="3"/>
        <v>60.000000000000028</v>
      </c>
      <c r="F23" s="1">
        <f t="shared" si="3"/>
        <v>160</v>
      </c>
      <c r="G23" s="1">
        <f t="shared" si="3"/>
        <v>0</v>
      </c>
      <c r="H23" s="1">
        <f t="shared" si="3"/>
        <v>0</v>
      </c>
      <c r="I23" s="1">
        <f>SUM(B23:H23)</f>
        <v>377</v>
      </c>
      <c r="J23" s="1">
        <f>ABS(I23-E11)</f>
        <v>2</v>
      </c>
    </row>
    <row r="24" spans="1:11" x14ac:dyDescent="0.2">
      <c r="A24" s="1" t="s">
        <v>4</v>
      </c>
      <c r="B24" s="1">
        <f t="shared" si="3"/>
        <v>39</v>
      </c>
      <c r="C24" s="1">
        <f t="shared" si="3"/>
        <v>39.999999999999986</v>
      </c>
      <c r="D24" s="1">
        <f t="shared" si="3"/>
        <v>0</v>
      </c>
      <c r="E24" s="1">
        <f t="shared" si="3"/>
        <v>90.000000000000043</v>
      </c>
      <c r="F24" s="1">
        <f t="shared" si="3"/>
        <v>240</v>
      </c>
      <c r="G24" s="1">
        <f t="shared" si="3"/>
        <v>0</v>
      </c>
      <c r="H24" s="1">
        <f t="shared" si="3"/>
        <v>0</v>
      </c>
      <c r="I24" s="1">
        <f t="shared" ref="I24:I37" si="4">SUM(B24:H24)</f>
        <v>409</v>
      </c>
      <c r="J24" s="1">
        <f>ABS(I24-E12)</f>
        <v>40.25</v>
      </c>
    </row>
    <row r="25" spans="1:11" x14ac:dyDescent="0.2">
      <c r="A25" s="1" t="s">
        <v>5</v>
      </c>
      <c r="B25" s="1">
        <f t="shared" si="3"/>
        <v>78</v>
      </c>
      <c r="C25" s="1">
        <f t="shared" si="3"/>
        <v>59.999999999999979</v>
      </c>
      <c r="D25" s="1">
        <f t="shared" si="3"/>
        <v>0</v>
      </c>
      <c r="E25" s="1">
        <f t="shared" si="3"/>
        <v>120.00000000000006</v>
      </c>
      <c r="F25" s="1">
        <f t="shared" si="3"/>
        <v>240</v>
      </c>
      <c r="G25" s="1">
        <f t="shared" si="3"/>
        <v>0</v>
      </c>
      <c r="H25" s="1">
        <f t="shared" si="3"/>
        <v>0</v>
      </c>
      <c r="I25" s="1">
        <f t="shared" si="4"/>
        <v>498</v>
      </c>
      <c r="J25" s="1">
        <f>ABS(I25-E13)</f>
        <v>115.5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9" si="5">B5*B$17</f>
        <v>0</v>
      </c>
      <c r="C27" s="1">
        <f t="shared" si="5"/>
        <v>0</v>
      </c>
      <c r="D27" s="1">
        <f t="shared" si="5"/>
        <v>192</v>
      </c>
      <c r="E27" s="1">
        <f t="shared" si="5"/>
        <v>170</v>
      </c>
      <c r="F27" s="1">
        <f t="shared" si="5"/>
        <v>0</v>
      </c>
      <c r="G27" s="1">
        <f t="shared" si="5"/>
        <v>0</v>
      </c>
      <c r="H27" s="1">
        <f t="shared" si="5"/>
        <v>0</v>
      </c>
      <c r="I27" s="1">
        <f t="shared" si="4"/>
        <v>362</v>
      </c>
      <c r="J27" s="1">
        <f>ABS(I27-E11)</f>
        <v>13</v>
      </c>
    </row>
    <row r="28" spans="1:11" x14ac:dyDescent="0.2">
      <c r="A28" s="1" t="s">
        <v>4</v>
      </c>
      <c r="B28" s="1">
        <f t="shared" si="5"/>
        <v>0</v>
      </c>
      <c r="C28" s="1">
        <f t="shared" si="5"/>
        <v>0</v>
      </c>
      <c r="D28" s="1">
        <f t="shared" si="5"/>
        <v>96</v>
      </c>
      <c r="E28" s="1">
        <f t="shared" si="5"/>
        <v>255</v>
      </c>
      <c r="F28" s="1">
        <f t="shared" si="5"/>
        <v>0</v>
      </c>
      <c r="G28" s="1">
        <f t="shared" si="5"/>
        <v>0</v>
      </c>
      <c r="H28" s="1">
        <f t="shared" si="5"/>
        <v>0</v>
      </c>
      <c r="I28" s="1">
        <f t="shared" si="4"/>
        <v>351</v>
      </c>
      <c r="J28" s="1">
        <f>ABS(I28-E12)</f>
        <v>17.75</v>
      </c>
    </row>
    <row r="29" spans="1:11" x14ac:dyDescent="0.2">
      <c r="A29" s="1" t="s">
        <v>5</v>
      </c>
      <c r="B29" s="1">
        <f t="shared" si="5"/>
        <v>0</v>
      </c>
      <c r="C29" s="1">
        <f t="shared" si="5"/>
        <v>0</v>
      </c>
      <c r="D29" s="1">
        <f t="shared" si="5"/>
        <v>0</v>
      </c>
      <c r="E29" s="1">
        <f t="shared" si="5"/>
        <v>340</v>
      </c>
      <c r="F29" s="1">
        <f t="shared" si="5"/>
        <v>0</v>
      </c>
      <c r="G29" s="1">
        <f t="shared" si="5"/>
        <v>0</v>
      </c>
      <c r="H29" s="1">
        <f t="shared" si="5"/>
        <v>0</v>
      </c>
      <c r="I29" s="1">
        <f t="shared" si="4"/>
        <v>340</v>
      </c>
      <c r="J29" s="1">
        <f>ABS(I29-E13)</f>
        <v>42.5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3" si="6">B$18*B5</f>
        <v>213</v>
      </c>
      <c r="C31" s="1">
        <f t="shared" si="6"/>
        <v>140</v>
      </c>
      <c r="D31" s="1">
        <f t="shared" si="6"/>
        <v>0</v>
      </c>
      <c r="E31" s="1">
        <f t="shared" si="6"/>
        <v>0</v>
      </c>
      <c r="F31" s="1">
        <f t="shared" si="6"/>
        <v>0</v>
      </c>
      <c r="G31" s="1">
        <f t="shared" si="6"/>
        <v>0</v>
      </c>
      <c r="H31" s="1">
        <f t="shared" si="6"/>
        <v>0</v>
      </c>
      <c r="I31" s="1">
        <f t="shared" si="4"/>
        <v>353</v>
      </c>
      <c r="J31" s="1">
        <f>ABS(I31-E11)</f>
        <v>22</v>
      </c>
    </row>
    <row r="32" spans="1:11" x14ac:dyDescent="0.2">
      <c r="A32" s="1" t="s">
        <v>4</v>
      </c>
      <c r="B32" s="1">
        <f t="shared" si="6"/>
        <v>71</v>
      </c>
      <c r="C32" s="1">
        <f t="shared" si="6"/>
        <v>140</v>
      </c>
      <c r="D32" s="1">
        <f t="shared" si="6"/>
        <v>0</v>
      </c>
      <c r="E32" s="1">
        <f t="shared" si="6"/>
        <v>0</v>
      </c>
      <c r="F32" s="1">
        <f t="shared" si="6"/>
        <v>0</v>
      </c>
      <c r="G32" s="1">
        <f t="shared" si="6"/>
        <v>0</v>
      </c>
      <c r="H32" s="1">
        <f t="shared" si="6"/>
        <v>0</v>
      </c>
      <c r="I32" s="1">
        <f t="shared" si="4"/>
        <v>211</v>
      </c>
      <c r="J32" s="1">
        <f>ABS(I32-E12)</f>
        <v>157.75</v>
      </c>
    </row>
    <row r="33" spans="1:10" x14ac:dyDescent="0.2">
      <c r="A33" s="1" t="s">
        <v>5</v>
      </c>
      <c r="B33" s="1">
        <f t="shared" si="6"/>
        <v>142</v>
      </c>
      <c r="C33" s="1">
        <f t="shared" si="6"/>
        <v>210</v>
      </c>
      <c r="D33" s="1">
        <f t="shared" si="6"/>
        <v>0</v>
      </c>
      <c r="E33" s="1">
        <f t="shared" si="6"/>
        <v>0</v>
      </c>
      <c r="F33" s="1">
        <f t="shared" si="6"/>
        <v>0</v>
      </c>
      <c r="G33" s="1">
        <f t="shared" si="6"/>
        <v>0</v>
      </c>
      <c r="H33" s="1">
        <f t="shared" si="6"/>
        <v>0</v>
      </c>
      <c r="I33" s="1">
        <f t="shared" si="4"/>
        <v>352</v>
      </c>
      <c r="J33" s="1">
        <f>ABS(I33-E13)</f>
        <v>30.5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7" si="7">B$19*B5</f>
        <v>0</v>
      </c>
      <c r="C35" s="1">
        <f t="shared" si="7"/>
        <v>0</v>
      </c>
      <c r="D35" s="1">
        <f t="shared" si="7"/>
        <v>0</v>
      </c>
      <c r="E35" s="1">
        <f t="shared" si="7"/>
        <v>0</v>
      </c>
      <c r="F35" s="1">
        <f t="shared" si="7"/>
        <v>0</v>
      </c>
      <c r="G35" s="1">
        <f t="shared" si="7"/>
        <v>304</v>
      </c>
      <c r="H35" s="1">
        <f t="shared" si="7"/>
        <v>0</v>
      </c>
      <c r="I35" s="1">
        <f t="shared" si="4"/>
        <v>304</v>
      </c>
      <c r="J35" s="1">
        <f>ABS(I35-E11)</f>
        <v>71</v>
      </c>
    </row>
    <row r="36" spans="1:10" x14ac:dyDescent="0.2">
      <c r="A36" s="1" t="s">
        <v>4</v>
      </c>
      <c r="B36" s="1">
        <f t="shared" si="7"/>
        <v>0</v>
      </c>
      <c r="C36" s="1">
        <f t="shared" si="7"/>
        <v>0</v>
      </c>
      <c r="D36" s="1">
        <f t="shared" si="7"/>
        <v>0</v>
      </c>
      <c r="E36" s="1">
        <f t="shared" si="7"/>
        <v>0</v>
      </c>
      <c r="F36" s="1">
        <f t="shared" si="7"/>
        <v>0</v>
      </c>
      <c r="G36" s="1">
        <f t="shared" si="7"/>
        <v>228</v>
      </c>
      <c r="H36" s="1">
        <f t="shared" si="7"/>
        <v>0</v>
      </c>
      <c r="I36" s="1">
        <f t="shared" si="4"/>
        <v>228</v>
      </c>
      <c r="J36" s="1">
        <f>ABS(I36-E12)</f>
        <v>140.75</v>
      </c>
    </row>
    <row r="37" spans="1:10" x14ac:dyDescent="0.2">
      <c r="A37" s="1" t="s">
        <v>5</v>
      </c>
      <c r="B37" s="1">
        <f t="shared" si="7"/>
        <v>0</v>
      </c>
      <c r="C37" s="1">
        <f t="shared" si="7"/>
        <v>0</v>
      </c>
      <c r="D37" s="1">
        <f t="shared" si="7"/>
        <v>0</v>
      </c>
      <c r="E37" s="1">
        <f t="shared" si="7"/>
        <v>0</v>
      </c>
      <c r="F37" s="1">
        <f t="shared" si="7"/>
        <v>0</v>
      </c>
      <c r="G37" s="1">
        <f t="shared" si="7"/>
        <v>228</v>
      </c>
      <c r="H37" s="1">
        <f t="shared" si="7"/>
        <v>0</v>
      </c>
      <c r="I37" s="1">
        <f t="shared" si="4"/>
        <v>228</v>
      </c>
      <c r="J37" s="1">
        <f>ABS(I37-E13)</f>
        <v>154.5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rintOptions headings="1" gridLines="1"/>
  <pageMargins left="0.75" right="0.75" top="1" bottom="1" header="0.5" footer="0.5"/>
  <pageSetup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workbookViewId="0">
      <selection activeCell="P1" sqref="P1:S6"/>
    </sheetView>
  </sheetViews>
  <sheetFormatPr defaultRowHeight="12.75" x14ac:dyDescent="0.2"/>
  <cols>
    <col min="1" max="1" width="13.28515625" style="1" bestFit="1" customWidth="1"/>
    <col min="2" max="16384" width="9.140625" style="1"/>
  </cols>
  <sheetData>
    <row r="1" spans="1:16" x14ac:dyDescent="0.2">
      <c r="N1" s="1" t="s">
        <v>21</v>
      </c>
      <c r="O1" s="1" t="s">
        <v>25</v>
      </c>
    </row>
    <row r="2" spans="1:16" x14ac:dyDescent="0.2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M2" s="1" t="s">
        <v>22</v>
      </c>
      <c r="N2" s="1">
        <v>200</v>
      </c>
      <c r="O2" s="1">
        <f>N2*B10</f>
        <v>4200</v>
      </c>
    </row>
    <row r="3" spans="1:16" x14ac:dyDescent="0.2">
      <c r="A3" s="1" t="s">
        <v>1</v>
      </c>
      <c r="B3" s="1">
        <v>110</v>
      </c>
      <c r="C3" s="1">
        <v>90</v>
      </c>
      <c r="D3" s="1">
        <v>100</v>
      </c>
      <c r="E3" s="1">
        <v>115</v>
      </c>
      <c r="F3" s="1">
        <v>80</v>
      </c>
      <c r="G3" s="1">
        <v>60</v>
      </c>
      <c r="H3" s="1">
        <v>80</v>
      </c>
      <c r="M3" s="1" t="s">
        <v>23</v>
      </c>
      <c r="N3" s="1">
        <v>50</v>
      </c>
      <c r="O3" s="1">
        <f>N3*P16</f>
        <v>500</v>
      </c>
    </row>
    <row r="4" spans="1:16" x14ac:dyDescent="0.2">
      <c r="A4" s="1" t="s">
        <v>2</v>
      </c>
      <c r="B4" s="1">
        <v>30</v>
      </c>
      <c r="C4" s="1">
        <v>20</v>
      </c>
      <c r="D4" s="1">
        <v>15</v>
      </c>
      <c r="E4" s="1">
        <v>30</v>
      </c>
      <c r="F4" s="1">
        <v>23</v>
      </c>
      <c r="G4" s="1">
        <v>12</v>
      </c>
      <c r="H4" s="1">
        <v>12</v>
      </c>
      <c r="M4" s="1" t="s">
        <v>24</v>
      </c>
      <c r="N4" s="4">
        <v>20</v>
      </c>
      <c r="O4" s="1">
        <f>K21*N4</f>
        <v>420</v>
      </c>
    </row>
    <row r="5" spans="1:16" x14ac:dyDescent="0.2">
      <c r="A5" s="1" t="s">
        <v>3</v>
      </c>
      <c r="B5" s="1">
        <v>3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f>SUMPRODUCT($B$3:$H$3,B5:H5)</f>
        <v>1500</v>
      </c>
      <c r="M5" s="1" t="s">
        <v>87</v>
      </c>
      <c r="N5" s="1">
        <v>10</v>
      </c>
      <c r="O5" s="1">
        <f>SUM(B21:H21)*N5</f>
        <v>290</v>
      </c>
    </row>
    <row r="6" spans="1:16" x14ac:dyDescent="0.2">
      <c r="A6" s="1" t="s">
        <v>4</v>
      </c>
      <c r="B6" s="1">
        <v>1</v>
      </c>
      <c r="C6" s="1">
        <v>2</v>
      </c>
      <c r="D6" s="1">
        <v>1</v>
      </c>
      <c r="E6" s="1">
        <v>3</v>
      </c>
      <c r="F6" s="1">
        <v>3</v>
      </c>
      <c r="G6" s="1">
        <v>3</v>
      </c>
      <c r="H6" s="1">
        <v>4</v>
      </c>
      <c r="I6" s="1">
        <f>SUMPRODUCT($B$3:$H$3,B6:H6)</f>
        <v>1475</v>
      </c>
      <c r="O6" s="1">
        <f>SUM(O2:O5)</f>
        <v>5410</v>
      </c>
    </row>
    <row r="7" spans="1:16" x14ac:dyDescent="0.2">
      <c r="A7" s="1" t="s">
        <v>5</v>
      </c>
      <c r="B7" s="1">
        <v>2</v>
      </c>
      <c r="C7" s="1">
        <v>3</v>
      </c>
      <c r="D7" s="1">
        <v>0</v>
      </c>
      <c r="E7" s="1">
        <v>4</v>
      </c>
      <c r="F7" s="1">
        <v>3</v>
      </c>
      <c r="G7" s="1">
        <v>3</v>
      </c>
      <c r="H7" s="1">
        <v>2</v>
      </c>
      <c r="I7" s="1">
        <f>SUMPRODUCT($B$3:$H$3,B7:H7)</f>
        <v>1530</v>
      </c>
    </row>
    <row r="9" spans="1:16" x14ac:dyDescent="0.2">
      <c r="B9" s="1" t="s">
        <v>10</v>
      </c>
    </row>
    <row r="10" spans="1:16" x14ac:dyDescent="0.2">
      <c r="A10" s="1" t="s">
        <v>12</v>
      </c>
      <c r="B10" s="1">
        <f>SUM(B11:B14)</f>
        <v>21</v>
      </c>
      <c r="E10" s="1" t="s">
        <v>90</v>
      </c>
    </row>
    <row r="11" spans="1:16" x14ac:dyDescent="0.2">
      <c r="A11" s="1" t="s">
        <v>6</v>
      </c>
      <c r="B11" s="1">
        <f>COUNTIF(B16:H16,"&gt;0")</f>
        <v>7</v>
      </c>
      <c r="D11" s="1" t="s">
        <v>3</v>
      </c>
      <c r="E11" s="1">
        <f>SUMPRODUCT($B$3:$H$3,B5:H5)/4</f>
        <v>375</v>
      </c>
    </row>
    <row r="12" spans="1:16" x14ac:dyDescent="0.2">
      <c r="A12" s="1" t="s">
        <v>7</v>
      </c>
      <c r="B12" s="1">
        <f>COUNTIF(B17:H17,"&gt;0")</f>
        <v>5</v>
      </c>
      <c r="D12" s="1" t="s">
        <v>4</v>
      </c>
      <c r="E12" s="1">
        <f>SUMPRODUCT($B$3:$H$3,B6:H6)/4</f>
        <v>368.75</v>
      </c>
    </row>
    <row r="13" spans="1:16" x14ac:dyDescent="0.2">
      <c r="A13" s="1" t="s">
        <v>8</v>
      </c>
      <c r="B13" s="1">
        <f>COUNTIF(B18:H18,"&gt;0")</f>
        <v>4</v>
      </c>
      <c r="D13" s="1" t="s">
        <v>5</v>
      </c>
      <c r="E13" s="1">
        <f>SUMPRODUCT($B$3:$H$3,B7:H7)/4</f>
        <v>382.5</v>
      </c>
      <c r="I13" s="1" t="s">
        <v>88</v>
      </c>
    </row>
    <row r="14" spans="1:16" x14ac:dyDescent="0.2">
      <c r="A14" s="1" t="s">
        <v>9</v>
      </c>
      <c r="B14" s="1">
        <f>COUNTIF(B19:H19,"&gt;0")</f>
        <v>5</v>
      </c>
      <c r="I14" s="1" t="s">
        <v>14</v>
      </c>
      <c r="J14" s="1" t="s">
        <v>15</v>
      </c>
      <c r="K14" s="1" t="s">
        <v>16</v>
      </c>
      <c r="L14" s="1" t="s">
        <v>17</v>
      </c>
      <c r="M14" s="1" t="s">
        <v>18</v>
      </c>
      <c r="N14" s="1" t="s">
        <v>19</v>
      </c>
      <c r="O14" s="1" t="s">
        <v>20</v>
      </c>
      <c r="P14" s="1" t="s">
        <v>10</v>
      </c>
    </row>
    <row r="15" spans="1:16" x14ac:dyDescent="0.2">
      <c r="A15" s="1" t="s">
        <v>13</v>
      </c>
    </row>
    <row r="16" spans="1:16" x14ac:dyDescent="0.2">
      <c r="A16" s="1" t="s">
        <v>6</v>
      </c>
      <c r="B16" s="3">
        <v>29</v>
      </c>
      <c r="C16" s="3">
        <v>22</v>
      </c>
      <c r="D16" s="3">
        <v>37</v>
      </c>
      <c r="E16" s="3">
        <v>29</v>
      </c>
      <c r="F16" s="3">
        <v>34</v>
      </c>
      <c r="G16" s="3">
        <v>4</v>
      </c>
      <c r="H16" s="3">
        <v>14</v>
      </c>
      <c r="I16" s="1">
        <f>IF(B16&lt;B4,B4-B16,0)</f>
        <v>1</v>
      </c>
      <c r="J16" s="1">
        <f t="shared" ref="J16:O16" si="0">IF(C16&lt;C4,C4-C16,0)</f>
        <v>0</v>
      </c>
      <c r="K16" s="1">
        <f t="shared" si="0"/>
        <v>0</v>
      </c>
      <c r="L16" s="1">
        <f t="shared" si="0"/>
        <v>1</v>
      </c>
      <c r="M16" s="1">
        <f t="shared" si="0"/>
        <v>0</v>
      </c>
      <c r="N16" s="1">
        <f t="shared" si="0"/>
        <v>8</v>
      </c>
      <c r="O16" s="1">
        <f t="shared" si="0"/>
        <v>0</v>
      </c>
      <c r="P16" s="1">
        <f>SUM(I16:O16)</f>
        <v>10</v>
      </c>
    </row>
    <row r="17" spans="1:11" x14ac:dyDescent="0.2">
      <c r="A17" s="1" t="s">
        <v>7</v>
      </c>
      <c r="B17" s="3">
        <v>25</v>
      </c>
      <c r="C17" s="3">
        <v>0</v>
      </c>
      <c r="D17" s="3">
        <v>58</v>
      </c>
      <c r="E17" s="3">
        <v>61</v>
      </c>
      <c r="F17" s="3">
        <v>21</v>
      </c>
      <c r="G17" s="3">
        <v>0</v>
      </c>
      <c r="H17" s="3">
        <v>10</v>
      </c>
    </row>
    <row r="18" spans="1:11" x14ac:dyDescent="0.2">
      <c r="A18" s="1" t="s">
        <v>8</v>
      </c>
      <c r="B18" s="3">
        <v>55</v>
      </c>
      <c r="C18" s="3">
        <v>37</v>
      </c>
      <c r="D18" s="3">
        <v>0</v>
      </c>
      <c r="E18" s="3">
        <v>0</v>
      </c>
      <c r="F18" s="3">
        <v>30</v>
      </c>
      <c r="G18" s="3">
        <v>0</v>
      </c>
      <c r="H18" s="3">
        <v>37</v>
      </c>
    </row>
    <row r="19" spans="1:11" x14ac:dyDescent="0.2">
      <c r="A19" s="1" t="s">
        <v>9</v>
      </c>
      <c r="B19" s="3">
        <v>6</v>
      </c>
      <c r="C19" s="3">
        <v>31</v>
      </c>
      <c r="D19" s="3">
        <v>0</v>
      </c>
      <c r="E19" s="3">
        <v>16.999999999999996</v>
      </c>
      <c r="F19" s="3">
        <v>0</v>
      </c>
      <c r="G19" s="3">
        <v>54</v>
      </c>
      <c r="H19" s="3">
        <v>23</v>
      </c>
    </row>
    <row r="20" spans="1:11" x14ac:dyDescent="0.2">
      <c r="A20" s="1" t="s">
        <v>10</v>
      </c>
      <c r="B20" s="1">
        <f>SUM(B16:B19)</f>
        <v>115</v>
      </c>
      <c r="C20" s="1">
        <f t="shared" ref="C20:H20" si="1">SUM(C16:C19)</f>
        <v>90</v>
      </c>
      <c r="D20" s="1">
        <f t="shared" si="1"/>
        <v>95</v>
      </c>
      <c r="E20" s="1">
        <f t="shared" si="1"/>
        <v>107</v>
      </c>
      <c r="F20" s="1">
        <f t="shared" si="1"/>
        <v>85</v>
      </c>
      <c r="G20" s="1">
        <f t="shared" si="1"/>
        <v>58</v>
      </c>
      <c r="H20" s="1">
        <f t="shared" si="1"/>
        <v>84</v>
      </c>
    </row>
    <row r="21" spans="1:11" x14ac:dyDescent="0.2">
      <c r="A21" s="1" t="s">
        <v>89</v>
      </c>
      <c r="B21" s="1">
        <f>ABS(B20-B3)</f>
        <v>5</v>
      </c>
      <c r="C21" s="1">
        <f t="shared" ref="C21:H21" si="2">ABS(C20-C3)</f>
        <v>0</v>
      </c>
      <c r="D21" s="1">
        <f t="shared" si="2"/>
        <v>5</v>
      </c>
      <c r="E21" s="1">
        <f t="shared" si="2"/>
        <v>8</v>
      </c>
      <c r="F21" s="1">
        <f t="shared" si="2"/>
        <v>5</v>
      </c>
      <c r="G21" s="1">
        <f t="shared" si="2"/>
        <v>2</v>
      </c>
      <c r="H21" s="1">
        <f t="shared" si="2"/>
        <v>4</v>
      </c>
      <c r="J21" s="1" t="s">
        <v>26</v>
      </c>
      <c r="K21" s="1">
        <f>SUM(J23:J37)</f>
        <v>21</v>
      </c>
    </row>
    <row r="22" spans="1:11" x14ac:dyDescent="0.2">
      <c r="A22" s="1" t="s">
        <v>6</v>
      </c>
      <c r="I22" s="1" t="s">
        <v>10</v>
      </c>
      <c r="J22" s="1" t="s">
        <v>11</v>
      </c>
    </row>
    <row r="23" spans="1:11" x14ac:dyDescent="0.2">
      <c r="A23" s="1" t="s">
        <v>3</v>
      </c>
      <c r="B23" s="1">
        <f>B5*B$16</f>
        <v>87</v>
      </c>
      <c r="C23" s="1">
        <f t="shared" ref="B23:H25" si="3">C5*C$16</f>
        <v>44</v>
      </c>
      <c r="D23" s="1">
        <f t="shared" si="3"/>
        <v>74</v>
      </c>
      <c r="E23" s="1">
        <f t="shared" si="3"/>
        <v>58</v>
      </c>
      <c r="F23" s="1">
        <f t="shared" si="3"/>
        <v>68</v>
      </c>
      <c r="G23" s="1">
        <f t="shared" si="3"/>
        <v>16</v>
      </c>
      <c r="H23" s="1">
        <f t="shared" si="3"/>
        <v>28</v>
      </c>
      <c r="I23" s="1">
        <f>SUM(B23:H23)</f>
        <v>375</v>
      </c>
      <c r="J23" s="1">
        <f>ABS(I23-E11)</f>
        <v>0</v>
      </c>
    </row>
    <row r="24" spans="1:11" x14ac:dyDescent="0.2">
      <c r="A24" s="1" t="s">
        <v>4</v>
      </c>
      <c r="B24" s="1">
        <f t="shared" si="3"/>
        <v>29</v>
      </c>
      <c r="C24" s="1">
        <f t="shared" si="3"/>
        <v>44</v>
      </c>
      <c r="D24" s="1">
        <f t="shared" si="3"/>
        <v>37</v>
      </c>
      <c r="E24" s="1">
        <f t="shared" si="3"/>
        <v>87</v>
      </c>
      <c r="F24" s="1">
        <f t="shared" si="3"/>
        <v>102</v>
      </c>
      <c r="G24" s="1">
        <f t="shared" si="3"/>
        <v>12</v>
      </c>
      <c r="H24" s="1">
        <f t="shared" si="3"/>
        <v>56</v>
      </c>
      <c r="I24" s="1">
        <f t="shared" ref="I24:I37" si="4">SUM(B24:H24)</f>
        <v>367</v>
      </c>
      <c r="J24" s="1">
        <f>ABS(I24-E12)</f>
        <v>1.75</v>
      </c>
    </row>
    <row r="25" spans="1:11" x14ac:dyDescent="0.2">
      <c r="A25" s="1" t="s">
        <v>5</v>
      </c>
      <c r="B25" s="1">
        <f t="shared" si="3"/>
        <v>58</v>
      </c>
      <c r="C25" s="1">
        <f t="shared" si="3"/>
        <v>66</v>
      </c>
      <c r="D25" s="1">
        <f t="shared" si="3"/>
        <v>0</v>
      </c>
      <c r="E25" s="1">
        <f t="shared" si="3"/>
        <v>116</v>
      </c>
      <c r="F25" s="1">
        <f t="shared" si="3"/>
        <v>102</v>
      </c>
      <c r="G25" s="1">
        <f t="shared" si="3"/>
        <v>12</v>
      </c>
      <c r="H25" s="1">
        <f t="shared" si="3"/>
        <v>28</v>
      </c>
      <c r="I25" s="1">
        <f t="shared" si="4"/>
        <v>382</v>
      </c>
      <c r="J25" s="1">
        <f>ABS(I25-E13)</f>
        <v>0.5</v>
      </c>
    </row>
    <row r="26" spans="1:11" x14ac:dyDescent="0.2">
      <c r="A26" s="1" t="s">
        <v>7</v>
      </c>
      <c r="I26" s="1">
        <f t="shared" si="4"/>
        <v>0</v>
      </c>
    </row>
    <row r="27" spans="1:11" x14ac:dyDescent="0.2">
      <c r="A27" s="1" t="s">
        <v>3</v>
      </c>
      <c r="B27" s="1">
        <f t="shared" ref="B27:H29" si="5">B5*B$17</f>
        <v>75</v>
      </c>
      <c r="C27" s="1">
        <f t="shared" si="5"/>
        <v>0</v>
      </c>
      <c r="D27" s="1">
        <f t="shared" si="5"/>
        <v>116</v>
      </c>
      <c r="E27" s="1">
        <f t="shared" si="5"/>
        <v>122</v>
      </c>
      <c r="F27" s="1">
        <f t="shared" si="5"/>
        <v>42</v>
      </c>
      <c r="G27" s="1">
        <f t="shared" si="5"/>
        <v>0</v>
      </c>
      <c r="H27" s="1">
        <f t="shared" si="5"/>
        <v>20</v>
      </c>
      <c r="I27" s="1">
        <f t="shared" si="4"/>
        <v>375</v>
      </c>
      <c r="J27" s="1">
        <f>ABS(I27-E11)</f>
        <v>0</v>
      </c>
    </row>
    <row r="28" spans="1:11" x14ac:dyDescent="0.2">
      <c r="A28" s="1" t="s">
        <v>4</v>
      </c>
      <c r="B28" s="1">
        <f t="shared" si="5"/>
        <v>25</v>
      </c>
      <c r="C28" s="1">
        <f t="shared" si="5"/>
        <v>0</v>
      </c>
      <c r="D28" s="1">
        <f t="shared" si="5"/>
        <v>58</v>
      </c>
      <c r="E28" s="1">
        <f t="shared" si="5"/>
        <v>183</v>
      </c>
      <c r="F28" s="1">
        <f t="shared" si="5"/>
        <v>63</v>
      </c>
      <c r="G28" s="1">
        <f t="shared" si="5"/>
        <v>0</v>
      </c>
      <c r="H28" s="1">
        <f t="shared" si="5"/>
        <v>40</v>
      </c>
      <c r="I28" s="1">
        <f t="shared" si="4"/>
        <v>369</v>
      </c>
      <c r="J28" s="1">
        <f>ABS(I28-E12)</f>
        <v>0.25</v>
      </c>
    </row>
    <row r="29" spans="1:11" x14ac:dyDescent="0.2">
      <c r="A29" s="1" t="s">
        <v>5</v>
      </c>
      <c r="B29" s="1">
        <f t="shared" si="5"/>
        <v>50</v>
      </c>
      <c r="C29" s="1">
        <f t="shared" si="5"/>
        <v>0</v>
      </c>
      <c r="D29" s="1">
        <f t="shared" si="5"/>
        <v>0</v>
      </c>
      <c r="E29" s="1">
        <f t="shared" si="5"/>
        <v>244</v>
      </c>
      <c r="F29" s="1">
        <f t="shared" si="5"/>
        <v>63</v>
      </c>
      <c r="G29" s="1">
        <f t="shared" si="5"/>
        <v>0</v>
      </c>
      <c r="H29" s="1">
        <f t="shared" si="5"/>
        <v>20</v>
      </c>
      <c r="I29" s="1">
        <f t="shared" si="4"/>
        <v>377</v>
      </c>
      <c r="J29" s="1">
        <f>ABS(I29-E13)</f>
        <v>5.5</v>
      </c>
    </row>
    <row r="30" spans="1:11" x14ac:dyDescent="0.2">
      <c r="A30" s="1" t="s">
        <v>8</v>
      </c>
      <c r="I30" s="1">
        <f t="shared" si="4"/>
        <v>0</v>
      </c>
    </row>
    <row r="31" spans="1:11" x14ac:dyDescent="0.2">
      <c r="A31" s="1" t="s">
        <v>3</v>
      </c>
      <c r="B31" s="1">
        <f t="shared" ref="B31:H33" si="6">B$18*B5</f>
        <v>165</v>
      </c>
      <c r="C31" s="1">
        <f t="shared" si="6"/>
        <v>74</v>
      </c>
      <c r="D31" s="1">
        <f t="shared" si="6"/>
        <v>0</v>
      </c>
      <c r="E31" s="1">
        <f t="shared" si="6"/>
        <v>0</v>
      </c>
      <c r="F31" s="1">
        <f t="shared" si="6"/>
        <v>60</v>
      </c>
      <c r="G31" s="1">
        <f t="shared" si="6"/>
        <v>0</v>
      </c>
      <c r="H31" s="1">
        <f t="shared" si="6"/>
        <v>74</v>
      </c>
      <c r="I31" s="1">
        <f t="shared" si="4"/>
        <v>373</v>
      </c>
      <c r="J31" s="1">
        <f>ABS(I31-E11)</f>
        <v>2</v>
      </c>
    </row>
    <row r="32" spans="1:11" x14ac:dyDescent="0.2">
      <c r="A32" s="1" t="s">
        <v>4</v>
      </c>
      <c r="B32" s="1">
        <f t="shared" si="6"/>
        <v>55</v>
      </c>
      <c r="C32" s="1">
        <f t="shared" si="6"/>
        <v>74</v>
      </c>
      <c r="D32" s="1">
        <f t="shared" si="6"/>
        <v>0</v>
      </c>
      <c r="E32" s="1">
        <f t="shared" si="6"/>
        <v>0</v>
      </c>
      <c r="F32" s="1">
        <f t="shared" si="6"/>
        <v>90</v>
      </c>
      <c r="G32" s="1">
        <f t="shared" si="6"/>
        <v>0</v>
      </c>
      <c r="H32" s="1">
        <f t="shared" si="6"/>
        <v>148</v>
      </c>
      <c r="I32" s="1">
        <f t="shared" si="4"/>
        <v>367</v>
      </c>
      <c r="J32" s="1">
        <f>ABS(I32-E12)</f>
        <v>1.75</v>
      </c>
    </row>
    <row r="33" spans="1:10" x14ac:dyDescent="0.2">
      <c r="A33" s="1" t="s">
        <v>5</v>
      </c>
      <c r="B33" s="1">
        <f t="shared" si="6"/>
        <v>110</v>
      </c>
      <c r="C33" s="1">
        <f t="shared" si="6"/>
        <v>111</v>
      </c>
      <c r="D33" s="1">
        <f t="shared" si="6"/>
        <v>0</v>
      </c>
      <c r="E33" s="1">
        <f t="shared" si="6"/>
        <v>0</v>
      </c>
      <c r="F33" s="1">
        <f t="shared" si="6"/>
        <v>90</v>
      </c>
      <c r="G33" s="1">
        <f t="shared" si="6"/>
        <v>0</v>
      </c>
      <c r="H33" s="1">
        <f t="shared" si="6"/>
        <v>74</v>
      </c>
      <c r="I33" s="1">
        <f t="shared" si="4"/>
        <v>385</v>
      </c>
      <c r="J33" s="1">
        <f>ABS(I33-E13)</f>
        <v>2.5</v>
      </c>
    </row>
    <row r="34" spans="1:10" x14ac:dyDescent="0.2">
      <c r="A34" s="1" t="s">
        <v>9</v>
      </c>
      <c r="I34" s="1">
        <f t="shared" si="4"/>
        <v>0</v>
      </c>
    </row>
    <row r="35" spans="1:10" x14ac:dyDescent="0.2">
      <c r="A35" s="1" t="s">
        <v>3</v>
      </c>
      <c r="B35" s="1">
        <f t="shared" ref="B35:H37" si="7">B$19*B5</f>
        <v>18</v>
      </c>
      <c r="C35" s="1">
        <f t="shared" si="7"/>
        <v>62</v>
      </c>
      <c r="D35" s="1">
        <f t="shared" si="7"/>
        <v>0</v>
      </c>
      <c r="E35" s="1">
        <f t="shared" si="7"/>
        <v>33.999999999999993</v>
      </c>
      <c r="F35" s="1">
        <f t="shared" si="7"/>
        <v>0</v>
      </c>
      <c r="G35" s="1">
        <f t="shared" si="7"/>
        <v>216</v>
      </c>
      <c r="H35" s="1">
        <f t="shared" si="7"/>
        <v>46</v>
      </c>
      <c r="I35" s="1">
        <f t="shared" si="4"/>
        <v>376</v>
      </c>
      <c r="J35" s="1">
        <f>ABS(I35-E11)</f>
        <v>1</v>
      </c>
    </row>
    <row r="36" spans="1:10" x14ac:dyDescent="0.2">
      <c r="A36" s="1" t="s">
        <v>4</v>
      </c>
      <c r="B36" s="1">
        <f t="shared" si="7"/>
        <v>6</v>
      </c>
      <c r="C36" s="1">
        <f t="shared" si="7"/>
        <v>62</v>
      </c>
      <c r="D36" s="1">
        <f t="shared" si="7"/>
        <v>0</v>
      </c>
      <c r="E36" s="1">
        <f t="shared" si="7"/>
        <v>50.999999999999986</v>
      </c>
      <c r="F36" s="1">
        <f t="shared" si="7"/>
        <v>0</v>
      </c>
      <c r="G36" s="1">
        <f t="shared" si="7"/>
        <v>162</v>
      </c>
      <c r="H36" s="1">
        <f t="shared" si="7"/>
        <v>92</v>
      </c>
      <c r="I36" s="1">
        <f t="shared" si="4"/>
        <v>373</v>
      </c>
      <c r="J36" s="1">
        <f>ABS(I36-E12)</f>
        <v>4.25</v>
      </c>
    </row>
    <row r="37" spans="1:10" x14ac:dyDescent="0.2">
      <c r="A37" s="1" t="s">
        <v>5</v>
      </c>
      <c r="B37" s="1">
        <f t="shared" si="7"/>
        <v>12</v>
      </c>
      <c r="C37" s="1">
        <f t="shared" si="7"/>
        <v>93</v>
      </c>
      <c r="D37" s="1">
        <f t="shared" si="7"/>
        <v>0</v>
      </c>
      <c r="E37" s="1">
        <f t="shared" si="7"/>
        <v>67.999999999999986</v>
      </c>
      <c r="F37" s="1">
        <f t="shared" si="7"/>
        <v>0</v>
      </c>
      <c r="G37" s="1">
        <f t="shared" si="7"/>
        <v>162</v>
      </c>
      <c r="H37" s="1">
        <f t="shared" si="7"/>
        <v>46</v>
      </c>
      <c r="I37" s="1">
        <f t="shared" si="4"/>
        <v>381</v>
      </c>
      <c r="J37" s="1">
        <f>ABS(I37-E13)</f>
        <v>1.5</v>
      </c>
    </row>
  </sheetData>
  <scenarios current="1" sqref="K21 B10 P16 O5">
    <scenario name="Optimal" count="28" user="Technology Services" comment="Created by Technology Services on 7/11/1999">
      <inputCells r="B16" val="44"/>
      <inputCells r="C16" val="20"/>
      <inputCells r="D16" val="19"/>
      <inputCells r="E16" val="38"/>
      <inputCells r="F16" val="19"/>
      <inputCells r="G16" val="9"/>
      <inputCells r="H16" val="11"/>
      <inputCells r="B17" val="23"/>
      <inputCells r="C17" val="30"/>
      <inputCells r="D17" val="22"/>
      <inputCells r="E17" val="23"/>
      <inputCells r="F17" val="22"/>
      <inputCells r="G17" val="12"/>
      <inputCells r="H17" val="22"/>
      <inputCells r="B18" val="17"/>
      <inputCells r="C18" val="19"/>
      <inputCells r="D18" val="32"/>
      <inputCells r="E18" val="25"/>
      <inputCells r="F18" val="23"/>
      <inputCells r="G18" val="30"/>
      <inputCells r="H18" val="19"/>
      <inputCells r="B19" val="26"/>
      <inputCells r="C19" val="21"/>
      <inputCells r="D19" val="27"/>
      <inputCells r="E19" val="29"/>
      <inputCells r="F19" val="16"/>
      <inputCells r="G19" val="9"/>
      <inputCells r="H19" val="28"/>
    </scenario>
    <scenario name="Super" count="28" user="Technology Services" comment="Created by Technology Services on 7/11/1999">
      <inputCells r="B16" val="43"/>
      <inputCells r="C16" val="20"/>
      <inputCells r="D16" val="19"/>
      <inputCells r="E16" val="38"/>
      <inputCells r="F16" val="19"/>
      <inputCells r="G16" val="8"/>
      <inputCells r="H16" val="12"/>
      <inputCells r="B17" val="23"/>
      <inputCells r="C17" val="30"/>
      <inputCells r="D17" val="22"/>
      <inputCells r="E17" val="23"/>
      <inputCells r="F17" val="22"/>
      <inputCells r="G17" val="13"/>
      <inputCells r="H17" val="21"/>
      <inputCells r="B18" val="18"/>
      <inputCells r="C18" val="19"/>
      <inputCells r="D18" val="32"/>
      <inputCells r="E18" val="25"/>
      <inputCells r="F18" val="23"/>
      <inputCells r="G18" val="28"/>
      <inputCells r="H18" val="19"/>
      <inputCells r="B19" val="26"/>
      <inputCells r="C19" val="21"/>
      <inputCells r="D19" val="27"/>
      <inputCells r="E19" val="29"/>
      <inputCells r="F19" val="16"/>
      <inputCells r="G19" val="11"/>
      <inputCells r="H19" val="28"/>
    </scenario>
  </scenarios>
  <printOptions headings="1" gridLines="1"/>
  <pageMargins left="0.75" right="0.75" top="1" bottom="1" header="0.5" footer="0.5"/>
  <pageSetup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deere</vt:lpstr>
      <vt:lpstr>model penalty</vt:lpstr>
      <vt:lpstr>balancde workload penalty</vt:lpstr>
    </vt:vector>
  </TitlesOfParts>
  <Company>indiana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winston</dc:creator>
  <cp:lastModifiedBy>tsadmin</cp:lastModifiedBy>
  <dcterms:created xsi:type="dcterms:W3CDTF">1999-06-28T02:35:44Z</dcterms:created>
  <dcterms:modified xsi:type="dcterms:W3CDTF">2016-05-30T10:31:09Z</dcterms:modified>
</cp:coreProperties>
</file>